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15" windowWidth="9720" windowHeight="7305" tabRatio="511" activeTab="3"/>
  </bookViews>
  <sheets>
    <sheet name="меню" sheetId="1" r:id="rId1"/>
    <sheet name="Накопительная" sheetId="2" r:id="rId2"/>
    <sheet name="пищ ценность" sheetId="3" r:id="rId3"/>
    <sheet name="Сетка" sheetId="4" r:id="rId4"/>
  </sheets>
  <definedNames>
    <definedName name="_xlnm._FilterDatabase" localSheetId="0" hidden="1">'меню'!$A$1:$A$763</definedName>
  </definedNames>
  <calcPr fullCalcOnLoad="1"/>
</workbook>
</file>

<file path=xl/sharedStrings.xml><?xml version="1.0" encoding="utf-8"?>
<sst xmlns="http://schemas.openxmlformats.org/spreadsheetml/2006/main" count="1247" uniqueCount="339">
  <si>
    <t>Наименование блюда</t>
  </si>
  <si>
    <t>Белки, г</t>
  </si>
  <si>
    <t>Жиры, г</t>
  </si>
  <si>
    <t>ЭЦ, ккал</t>
  </si>
  <si>
    <t>сахар</t>
  </si>
  <si>
    <t>Химический состав</t>
  </si>
  <si>
    <t>Брутто, г</t>
  </si>
  <si>
    <t>Нетто, г</t>
  </si>
  <si>
    <t>Выход,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</si>
  <si>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</si>
  <si>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</si>
  <si>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</si>
  <si>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</si>
  <si>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</si>
  <si>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</si>
  <si>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с 01.01 - 25%</t>
  </si>
  <si>
    <t>лук репчатый</t>
  </si>
  <si>
    <t>масло сливочное</t>
  </si>
  <si>
    <t>Хлеб пшеничный</t>
  </si>
  <si>
    <t>мука пшеничная</t>
  </si>
  <si>
    <t>крупа рисовая</t>
  </si>
  <si>
    <t>крупа гречневая</t>
  </si>
  <si>
    <t>говядина 1 категории</t>
  </si>
  <si>
    <t>Наименование пищевых веществ</t>
  </si>
  <si>
    <t>Кальций</t>
  </si>
  <si>
    <t>Фосфор</t>
  </si>
  <si>
    <t>Магний</t>
  </si>
  <si>
    <t>Железо</t>
  </si>
  <si>
    <t>курица потрошённая 1 категории</t>
  </si>
  <si>
    <t>капуста белокочанная свежая</t>
  </si>
  <si>
    <t>Хлеб ржаной</t>
  </si>
  <si>
    <t>Капуста тушённая (534-2004)</t>
  </si>
  <si>
    <t xml:space="preserve">Хлеб пшеничный </t>
  </si>
  <si>
    <t xml:space="preserve">Мука </t>
  </si>
  <si>
    <t>Картофель</t>
  </si>
  <si>
    <t>Овощи, зелень</t>
  </si>
  <si>
    <t>Фрукты сухие</t>
  </si>
  <si>
    <t>Чай</t>
  </si>
  <si>
    <t xml:space="preserve">Колбаса </t>
  </si>
  <si>
    <t>Рыба (сельдь)</t>
  </si>
  <si>
    <t>Творог</t>
  </si>
  <si>
    <t>Сметана</t>
  </si>
  <si>
    <t>Сыр, сыр плавленный,брынза</t>
  </si>
  <si>
    <t>Масло сливочное</t>
  </si>
  <si>
    <t>Масло растительное</t>
  </si>
  <si>
    <t>Яйцо куриное</t>
  </si>
  <si>
    <t>или говядина полуфабрикат</t>
  </si>
  <si>
    <t>Дни</t>
  </si>
  <si>
    <t>% выполнения</t>
  </si>
  <si>
    <t>Продукты</t>
  </si>
  <si>
    <t>№</t>
  </si>
  <si>
    <t xml:space="preserve">молоко питьевое </t>
  </si>
  <si>
    <t>томатное пюре (без искусственных ароматизаторов, красителей и консервантов)</t>
  </si>
  <si>
    <t>шиповник</t>
  </si>
  <si>
    <t>Фрукты свежие или сок</t>
  </si>
  <si>
    <t xml:space="preserve">Крупы, бобовые, </t>
  </si>
  <si>
    <t xml:space="preserve"> Макароны</t>
  </si>
  <si>
    <t>или фарш промышленного  производства</t>
  </si>
  <si>
    <t>сухари пшеничные</t>
  </si>
  <si>
    <t>или хлеб  витаминизированный</t>
  </si>
  <si>
    <t>Какао</t>
  </si>
  <si>
    <t>Крупы, бобовые</t>
  </si>
  <si>
    <t>%</t>
  </si>
  <si>
    <t xml:space="preserve">Фрукты свежие </t>
  </si>
  <si>
    <t>Сахар,</t>
  </si>
  <si>
    <t>Кондитерские изделия</t>
  </si>
  <si>
    <t>Сахар</t>
  </si>
  <si>
    <t>Цыплята 1 категории потрошеные</t>
  </si>
  <si>
    <t xml:space="preserve">Колбасные изделия </t>
  </si>
  <si>
    <t>Молоко</t>
  </si>
  <si>
    <t>Дрожжи хлебопекарные</t>
  </si>
  <si>
    <t>Соль</t>
  </si>
  <si>
    <t>сок</t>
  </si>
  <si>
    <t>кондитер</t>
  </si>
  <si>
    <t>Мясо,</t>
  </si>
  <si>
    <t>кура</t>
  </si>
  <si>
    <t>кисломол</t>
  </si>
  <si>
    <t>дрожи</t>
  </si>
  <si>
    <t>какао</t>
  </si>
  <si>
    <t>конд</t>
  </si>
  <si>
    <t>мясо</t>
  </si>
  <si>
    <t>молоко</t>
  </si>
  <si>
    <t>кисло</t>
  </si>
  <si>
    <t>Фрукты свежие</t>
  </si>
  <si>
    <t xml:space="preserve">Сахар, </t>
  </si>
  <si>
    <t>Мясо</t>
  </si>
  <si>
    <t>Кислом</t>
  </si>
  <si>
    <t>Сок</t>
  </si>
  <si>
    <t>Кондит</t>
  </si>
  <si>
    <t>Конд</t>
  </si>
  <si>
    <t xml:space="preserve"> 1 день </t>
  </si>
  <si>
    <t xml:space="preserve">2 день  </t>
  </si>
  <si>
    <t>сметана</t>
  </si>
  <si>
    <t>бульон или отвар</t>
  </si>
  <si>
    <t xml:space="preserve"> 3 день </t>
  </si>
  <si>
    <t xml:space="preserve"> 4 день </t>
  </si>
  <si>
    <t xml:space="preserve">5 день </t>
  </si>
  <si>
    <t xml:space="preserve">  8 день </t>
  </si>
  <si>
    <t>Минералы, мг</t>
  </si>
  <si>
    <t>Соус сметанный (№600-2004)</t>
  </si>
  <si>
    <t>соус томатный (587-2004)</t>
  </si>
  <si>
    <t>молоко питьевое</t>
  </si>
  <si>
    <t xml:space="preserve">  9 день</t>
  </si>
  <si>
    <t xml:space="preserve">10 день </t>
  </si>
  <si>
    <t>макаронные изделия</t>
  </si>
  <si>
    <t>горбуша потрошенная с головой (филе без кожи и костей)</t>
  </si>
  <si>
    <t>или минтай потрошенный обезглавленный (филе без кожи и костей)</t>
  </si>
  <si>
    <t>или фарш промышленного производства</t>
  </si>
  <si>
    <t>вода питьевая или молоко питьевое</t>
  </si>
  <si>
    <t>яйца</t>
  </si>
  <si>
    <t xml:space="preserve"> сухари пшеничные</t>
  </si>
  <si>
    <t xml:space="preserve">* среднесуточные нормы продуктов питания в соответствии СанПиН 2.4.5.2409-08 Приложение 8 таблица№1 </t>
  </si>
  <si>
    <t>Факт в день, г</t>
  </si>
  <si>
    <t>за 10 дней, г</t>
  </si>
  <si>
    <t>Бефстроганов из говядины (№423-2004)</t>
  </si>
  <si>
    <t>свекла до 01.01 -20%</t>
  </si>
  <si>
    <t>или огурец свежий парниковый</t>
  </si>
  <si>
    <t>Завтрак</t>
  </si>
  <si>
    <t>дни</t>
  </si>
  <si>
    <t>Фактически получено, г**</t>
  </si>
  <si>
    <t>** - значения округлены до целого числа</t>
  </si>
  <si>
    <t>Дрожжи хлебопекарские</t>
  </si>
  <si>
    <t>Хлеб ржаной (ржано-пшеничный)</t>
  </si>
  <si>
    <t>Макаронные изделия</t>
  </si>
  <si>
    <t xml:space="preserve">Овощи свежие, зелень </t>
  </si>
  <si>
    <t xml:space="preserve">Фрукты (плоды) свежие </t>
  </si>
  <si>
    <t>Сыр</t>
  </si>
  <si>
    <t>Мука пшеничная</t>
  </si>
  <si>
    <t>Фрукты (плоды) сухие, в т. ч. шиповник</t>
  </si>
  <si>
    <t>Мясо 1 категории на кости</t>
  </si>
  <si>
    <t xml:space="preserve">Рыба филе </t>
  </si>
  <si>
    <t>Молоко (массовая доля жира 2,5 %, 3,2%)</t>
  </si>
  <si>
    <t>Творог  (массовая доля жира не более 9%)</t>
  </si>
  <si>
    <t>Сметана (массовая доля жира не более 15%)</t>
  </si>
  <si>
    <t>Яйцо диетическое</t>
  </si>
  <si>
    <t>Шницель рыбный натуральный с маслом (391-2004)</t>
  </si>
  <si>
    <t>сыр</t>
  </si>
  <si>
    <t>Витамины</t>
  </si>
  <si>
    <t>С, мг</t>
  </si>
  <si>
    <t>В1, мг</t>
  </si>
  <si>
    <t>А, мкг</t>
  </si>
  <si>
    <t>Е, мг</t>
  </si>
  <si>
    <t>ИЛИ</t>
  </si>
  <si>
    <t>Биточки, запеченные под сметанным соусом (№480-2004)</t>
  </si>
  <si>
    <t>морковь до 01.01.-20%</t>
  </si>
  <si>
    <t>горбуша потрошенная с головой (филе с кожей без костей)</t>
  </si>
  <si>
    <t>или минтай потрошеный обезглавленный(филе с кожей без костей)</t>
  </si>
  <si>
    <t>01.03. - 40%</t>
  </si>
  <si>
    <t>помидоры свежие парниковые</t>
  </si>
  <si>
    <t>или помидоры свежие  грунтовые</t>
  </si>
  <si>
    <t>или огурцы свежие парниковые</t>
  </si>
  <si>
    <t xml:space="preserve"> или огурцы свежие грунтовые</t>
  </si>
  <si>
    <t>масло растительное на полив при подаче</t>
  </si>
  <si>
    <t>100/5</t>
  </si>
  <si>
    <t>Соль йодированная в среднем за 10 дней</t>
  </si>
  <si>
    <t>Компот из свежих яблок + Витамин "С" (585-1996)</t>
  </si>
  <si>
    <t>яблоки свежие  (с удаленным семенным гнездом)</t>
  </si>
  <si>
    <t>крупа манная</t>
  </si>
  <si>
    <t>или мука пшеничная</t>
  </si>
  <si>
    <t>изюм</t>
  </si>
  <si>
    <t>масло растительное для смазки листа</t>
  </si>
  <si>
    <t>молоко цельное сгущенное с сахаром</t>
  </si>
  <si>
    <t>масса готовых котлет</t>
  </si>
  <si>
    <t>молоко или вода питьевые</t>
  </si>
  <si>
    <t>или огурец свежий грунтовый</t>
  </si>
  <si>
    <t>Рис припущенный  (512-2004)</t>
  </si>
  <si>
    <t>или фарш куриный промышленного производства</t>
  </si>
  <si>
    <t>масло сливочное для смазки листа</t>
  </si>
  <si>
    <t>масса готовых фрикаделек</t>
  </si>
  <si>
    <t>масло сливочное на полив при подаче</t>
  </si>
  <si>
    <t>хлопья овсяные "Геркулес"</t>
  </si>
  <si>
    <t>Огурец соленый (без уксуса) (101-2004)</t>
  </si>
  <si>
    <t>Фрикадельки из кур запеченные,  с маслом (410-2013, Пермь)</t>
  </si>
  <si>
    <t>Жаркое по домашнему (№436-2004)</t>
  </si>
  <si>
    <t>яйцо куриное</t>
  </si>
  <si>
    <t>Салат из моркови с курагой (№62-2013, Пермь)</t>
  </si>
  <si>
    <t xml:space="preserve">в свежем виде морковь старого урожая использовать   до 1 марта, после 1 марта в отварном </t>
  </si>
  <si>
    <t>курага</t>
  </si>
  <si>
    <t>ИТОГО В СРЕДНЕМ ЗА 10 ДНЕЙ:</t>
  </si>
  <si>
    <t xml:space="preserve">*Таблица 1, "потребность в пищевых веществах и энергии обучающихся общеобразовательных учреждений в возрасте с 7 до 11 и с 11 лет и старше",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. </t>
  </si>
  <si>
    <t>Макароны отварные с подгарнировкой (№332-2004)</t>
  </si>
  <si>
    <t>Горошек зеленый консервированный (после термической обработки)</t>
  </si>
  <si>
    <t>Помидоры консервированные без уксуса (томаты, огурцы) (р.101-2004)</t>
  </si>
  <si>
    <t>Салат из белокочанной капусты с морковью (№4-2001, Пермь)</t>
  </si>
  <si>
    <t>капуста свежая белокочанная (стертая с солью)</t>
  </si>
  <si>
    <t>зелень свежая (петрушка, укроп)</t>
  </si>
  <si>
    <t>Котлеты  из говядины "Богатырские" с соусом (ТТК)</t>
  </si>
  <si>
    <t>Гречка вязкая (№302-2004)</t>
  </si>
  <si>
    <t xml:space="preserve">вода питьевая </t>
  </si>
  <si>
    <t>Рыба, тушеная в томате с овощами (№374-2004)</t>
  </si>
  <si>
    <t>или минтай потрошенный обезглавленный (филе с кожей без костей)</t>
  </si>
  <si>
    <t>или кета неразделанная (филе с кожей без костей)</t>
  </si>
  <si>
    <t>масса припущенных овощей</t>
  </si>
  <si>
    <t>Рыба запечённая с маслом (№377-2004)</t>
  </si>
  <si>
    <t>или минтай потрошенный обезглавленный (филе  с кожей без костей)</t>
  </si>
  <si>
    <t>или кета или горбуша неразделанная (филе  с кожей без костей)</t>
  </si>
  <si>
    <t>Картофельное пюре (р.520-2004)</t>
  </si>
  <si>
    <t xml:space="preserve">масло сливочное </t>
  </si>
  <si>
    <t>или огурцы свежие грунтовые</t>
  </si>
  <si>
    <t>Фрукт (посчитана средняя пищевая ценность яблок, груш и др.)</t>
  </si>
  <si>
    <t>Гуляш (№152-2004, Пермь)</t>
  </si>
  <si>
    <t>Отвар из плодов шиповника (№705-2004)</t>
  </si>
  <si>
    <t xml:space="preserve">  6 день </t>
  </si>
  <si>
    <t xml:space="preserve">7 день </t>
  </si>
  <si>
    <t>грудка куриная на кости</t>
  </si>
  <si>
    <t>или курица потрошённая 1 категории</t>
  </si>
  <si>
    <t>масса порционных кусочков</t>
  </si>
  <si>
    <t>масса готового филе</t>
  </si>
  <si>
    <t>вода питьевая для риса</t>
  </si>
  <si>
    <t>масса готового риса с овощами</t>
  </si>
  <si>
    <t>Котлеты или биточки рыбные с маслом (№345-2013, Пермь)</t>
  </si>
  <si>
    <t>Картофель припущенный (№203-2004)</t>
  </si>
  <si>
    <t xml:space="preserve">Сложный гарнир (картофель припущенный, капуста тушеная) </t>
  </si>
  <si>
    <t>100/80</t>
  </si>
  <si>
    <t>Плов из птицы №406-2013, Пермь</t>
  </si>
  <si>
    <t>филе куриное</t>
  </si>
  <si>
    <t>вода питьевая</t>
  </si>
  <si>
    <t>масса готовой запеканки</t>
  </si>
  <si>
    <t>Меню содержит обязательные вложения - титульный лист, аннотацию, накопительную ведомость, таблицу распределения энергетической ценности (калорийности) горячих завтраков для детей с 11 лет и старше, таблицу по соли и специям</t>
  </si>
  <si>
    <t>Йогурт молочный в индивидуальной упаковке в ассортименте</t>
  </si>
  <si>
    <t>Кисломолочные продукты (массовая доля жира 2,5 %, 3,2%)</t>
  </si>
  <si>
    <t>Среднесуточная норма в день по СанПиН 2.4.5.2409-08, брутто, г</t>
  </si>
  <si>
    <t>масса отварной свеклы</t>
  </si>
  <si>
    <t>или Кукуруза консервированная (после термической обработки)</t>
  </si>
  <si>
    <t>Кура запеченная в молочном соусе (№494-2004)</t>
  </si>
  <si>
    <t>соус молочный (597-2004)</t>
  </si>
  <si>
    <t>или бедро куриное</t>
  </si>
  <si>
    <t>Соки плодоовощные, напитки витаминизированные, в т.ч. инстантные</t>
  </si>
  <si>
    <t>Чай***</t>
  </si>
  <si>
    <t>Какао***</t>
  </si>
  <si>
    <t>*** в соответствие с п.6.19., 6.20 СанПиН 2.4.5.2409-08 п.6.19., 6.20 напитки из данных продуктов не предусмотрены в обед и полдник.</t>
  </si>
  <si>
    <t>Норма в день, г (50%)</t>
  </si>
  <si>
    <t>Обед, ккал</t>
  </si>
  <si>
    <t xml:space="preserve"> Полдник, ккал</t>
  </si>
  <si>
    <t>Итого, ккал</t>
  </si>
  <si>
    <t>35% от суточного рациона</t>
  </si>
  <si>
    <t>15% от суточного рациона</t>
  </si>
  <si>
    <t>50% от суточного рациона</t>
  </si>
  <si>
    <t>ИТОГО в среднем  за день</t>
  </si>
  <si>
    <t>Распределение энергетической ценности (калорийности) для детей с 11 лет и старше</t>
  </si>
  <si>
    <t xml:space="preserve">Суточная потребность (2713 ккал) СанПиН 2.4.5.2409-08   </t>
  </si>
  <si>
    <t>для питания детей с 11 лет и старше (обед, полдник) сезон осень - зима</t>
  </si>
  <si>
    <t>Салат из свеклы с огурцом №21-2004, Пермь</t>
  </si>
  <si>
    <t>огурцы  солёные (без уксуса)</t>
  </si>
  <si>
    <t>Суп крестьянский с крупой (р.134-2004)</t>
  </si>
  <si>
    <t>01.03 - 40%</t>
  </si>
  <si>
    <t>крупа перловая или пшеничная или кукурузная</t>
  </si>
  <si>
    <t>или пшено, хлопья овсяные "Геркулес"</t>
  </si>
  <si>
    <t>морковь до 01.01 - 20%</t>
  </si>
  <si>
    <t xml:space="preserve"> зелень сушеная (петрушка, укроп)</t>
  </si>
  <si>
    <t>Фрукты в ассортименте</t>
  </si>
  <si>
    <t>Полдник</t>
  </si>
  <si>
    <t xml:space="preserve">Кондитерское изделие промышленного производства в ассортименте </t>
  </si>
  <si>
    <t>ИЛИ  Кондитерское изделие промышленного производства обогащенное витаминами в индивидуальной упаковке</t>
  </si>
  <si>
    <t>Молоко кипячёное (№260-2001, Пермь)</t>
  </si>
  <si>
    <t>Солянка домашняя со сметаной (№157-2004)</t>
  </si>
  <si>
    <t>250/15/10/10/5</t>
  </si>
  <si>
    <t>колбаса полукопченая</t>
  </si>
  <si>
    <t>колбасные изделия вареные,  в том числе куриные (колбаса, сосиски, сардельки)</t>
  </si>
  <si>
    <t>ИТОГО:</t>
  </si>
  <si>
    <t>Сок в ассортименте</t>
  </si>
  <si>
    <t>Мучное изделие промышленного производства в ассортименте</t>
  </si>
  <si>
    <t>Булочка Домашняя №769-2004</t>
  </si>
  <si>
    <t>сахар (для отделки)</t>
  </si>
  <si>
    <t>вода или молоко питьевое</t>
  </si>
  <si>
    <t>яйцо куриное для смазки изделия</t>
  </si>
  <si>
    <t>соль йодированная</t>
  </si>
  <si>
    <t>дрожжи прессованные</t>
  </si>
  <si>
    <t>Кисломолочный напиток (ряженка, снежок, йогурт питьевой (р.698-2004)</t>
  </si>
  <si>
    <t>Яйцо отварное (№337-2004)</t>
  </si>
  <si>
    <t>Суп с рыбными консервами (№64-2001, Пермь)</t>
  </si>
  <si>
    <t>250/50</t>
  </si>
  <si>
    <t>рыбные консервы (в масле или собственном соку)</t>
  </si>
  <si>
    <t>или зелень сушеная (петрушка, укроп)</t>
  </si>
  <si>
    <t>Компот из сухофруктов + Витамин "С" (р.639-2004)</t>
  </si>
  <si>
    <t>сухофрукты</t>
  </si>
  <si>
    <t>Лепешка сметанная (ТТК)</t>
  </si>
  <si>
    <t>или дрожжи сухие</t>
  </si>
  <si>
    <t>или кефир</t>
  </si>
  <si>
    <t>Салат из свеклы с сыром №50-2004</t>
  </si>
  <si>
    <t>Щи из свежей капусты с картофелем, со сметаной (р.124-2004)</t>
  </si>
  <si>
    <t>250/5</t>
  </si>
  <si>
    <t xml:space="preserve">Ватрушка царская с молоком сгущенным ТТК </t>
  </si>
  <si>
    <t>творог</t>
  </si>
  <si>
    <t>масса готовой ватрушки</t>
  </si>
  <si>
    <t>Пудинг из творога со сгущенным молоком №362-2004</t>
  </si>
  <si>
    <t>ванилин</t>
  </si>
  <si>
    <t>масса готового пудинга</t>
  </si>
  <si>
    <t>молоко сгущенное с сахаром</t>
  </si>
  <si>
    <t>Молоко кипячёное 2,5% жирности (№260-2001, Пермь)</t>
  </si>
  <si>
    <t>Борщ с капустой и картофелем, со сметаной (р.110-2004)</t>
  </si>
  <si>
    <t>ИЛИ Булочка "Осенняя" (р.778-2004)</t>
  </si>
  <si>
    <t>масса моркови отварной протертой</t>
  </si>
  <si>
    <t xml:space="preserve">масло растительное для смазки </t>
  </si>
  <si>
    <t>или Мучное изделие промышленного производства обогащенное витаминами и минералами</t>
  </si>
  <si>
    <t>Салат "Морозец" (ТТК)</t>
  </si>
  <si>
    <t>морковь (после 1 марта из отварной) - до 01.01 - 20%</t>
  </si>
  <si>
    <t>чеснок свежий</t>
  </si>
  <si>
    <t>Суп картофельный (р.133-2004)</t>
  </si>
  <si>
    <t>Запеканка из творога с молоком сгущенным (№366-2004)</t>
  </si>
  <si>
    <t xml:space="preserve">творог  </t>
  </si>
  <si>
    <t xml:space="preserve">Салат из свеклы отварной  (№ 50-2013 Пермь) </t>
  </si>
  <si>
    <t>Суп лапша домашняя с курицей (№148-2004)</t>
  </si>
  <si>
    <t>курица потрошеная 1 категории (мякоть без кожи)</t>
  </si>
  <si>
    <t>лапша домашняя (№549-2004)</t>
  </si>
  <si>
    <t>масса подсушенной лапши</t>
  </si>
  <si>
    <t>или макаронные изделия</t>
  </si>
  <si>
    <t>Котлеты из говядины с маслом (р.451-2004)</t>
  </si>
  <si>
    <t>Суп картофельный с рыбой (№41-2004, Пермь)</t>
  </si>
  <si>
    <t>или горбуша неразделанная (филе с кожей без костей)</t>
  </si>
  <si>
    <t>Кисломолочный напиток (ряженка, снежок, бифидокефир (р.698-2004)</t>
  </si>
  <si>
    <t>или Коржик молочный (№806-2004)</t>
  </si>
  <si>
    <t>натрий двууглекислый</t>
  </si>
  <si>
    <t>Суп гороховый с гренками (№37-2001, Пермь)</t>
  </si>
  <si>
    <t>250/10</t>
  </si>
  <si>
    <t>горох лущёный</t>
  </si>
  <si>
    <t>зелень сушеная (петрушка, укроп)</t>
  </si>
  <si>
    <t>Ежики из говядины с рисом с соусом (р.182-2001, Пермь )</t>
  </si>
  <si>
    <t>масса готового рассыпчатого риса</t>
  </si>
  <si>
    <t>масса припущенного с маслом лука</t>
  </si>
  <si>
    <t>масса готовых ежиков</t>
  </si>
  <si>
    <t>соус сметанный с томатом (р.601-2004):</t>
  </si>
  <si>
    <t>100/30</t>
  </si>
  <si>
    <t>или Хлеб пшеничный витаминизированный</t>
  </si>
  <si>
    <t>Нарезка из свежих овощей с маслом   (р. 14/1; 15/1-2011г., Екатеринбург)</t>
  </si>
  <si>
    <t>Свекольник со сметаной (р.34-2004, Пермь)</t>
  </si>
  <si>
    <t>Колбасные изделия отварные с соусом (413-2004)</t>
  </si>
  <si>
    <t xml:space="preserve"> колбаса вареная или сосиски или  сардельки "высший сорт"</t>
  </si>
  <si>
    <t xml:space="preserve">**** - мучное изделие во  2,3,6,7,9 дни посчитано к норме хлеба пшеничного </t>
  </si>
  <si>
    <t>250/20</t>
  </si>
  <si>
    <t>Потребность в пищевых веществах для детей с 11 лет и старше по нормативу (50% от суточных норм)*</t>
  </si>
  <si>
    <t>ПРИМЕРНОЕ 10 - ти ДНЕВНОЕ МЕНЮ  №1672 от 04.07.2018г</t>
  </si>
  <si>
    <t>Суточная потребность в пищевых веществах для детей с   11 лет и старше по нормативу</t>
  </si>
  <si>
    <t>НАКОПИТЕЛЬНАЯ ВЕДОМОСТЬ к примерному 10 - ти меню №1672 от 04.07.2018 г Обед, полдник (дети с 11 лет и старше)</t>
  </si>
  <si>
    <t>или помидоры свежие парниковые №71-2006, Москва</t>
  </si>
  <si>
    <t xml:space="preserve">или помидоры свежие  грунтовые </t>
  </si>
  <si>
    <t xml:space="preserve">или помидоры свежие грунтовые </t>
  </si>
  <si>
    <t>Кисель из концентрата плодового или ягодного (№503-2013, Пермь)</t>
  </si>
  <si>
    <t>концентрат киселя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</si>
</sst>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0.000000"/>
    <numFmt numFmtId="198" formatCode="0.0000000"/>
    <numFmt numFmtId="199" formatCode="0.00000000"/>
    <numFmt numFmtId="200" formatCode="0.000000000"/>
    <numFmt numFmtId="201" formatCode="0.0000000000"/>
  </numFmts>
  <fonts count="63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2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name val="Arial Cyr"/>
      <family val="0"/>
    </font>
    <font>
      <sz val="1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4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8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1" fontId="13" fillId="2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2" fontId="17" fillId="2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right" vertical="center"/>
    </xf>
    <xf numFmtId="0" fontId="0" fillId="27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2" fontId="9" fillId="25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right" vertical="center"/>
    </xf>
    <xf numFmtId="1" fontId="0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right" vertical="center"/>
    </xf>
    <xf numFmtId="192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right" vertical="center" wrapText="1"/>
    </xf>
    <xf numFmtId="192" fontId="3" fillId="28" borderId="10" xfId="0" applyNumberFormat="1" applyFont="1" applyFill="1" applyBorder="1" applyAlignment="1">
      <alignment horizontal="center" vertical="center"/>
    </xf>
    <xf numFmtId="1" fontId="3" fillId="28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192" fontId="17" fillId="25" borderId="10" xfId="0" applyNumberFormat="1" applyFont="1" applyFill="1" applyBorder="1" applyAlignment="1">
      <alignment horizontal="center" vertical="center"/>
    </xf>
    <xf numFmtId="192" fontId="3" fillId="25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192" fontId="2" fillId="25" borderId="10" xfId="0" applyNumberFormat="1" applyFont="1" applyFill="1" applyBorder="1" applyAlignment="1">
      <alignment horizontal="center" vertical="center"/>
    </xf>
    <xf numFmtId="1" fontId="3" fillId="25" borderId="11" xfId="0" applyNumberFormat="1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 wrapText="1"/>
    </xf>
    <xf numFmtId="0" fontId="15" fillId="25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92" fontId="17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92" fontId="10" fillId="0" borderId="0" xfId="0" applyNumberFormat="1" applyFont="1" applyFill="1" applyBorder="1" applyAlignment="1">
      <alignment horizontal="center" vertical="center"/>
    </xf>
    <xf numFmtId="192" fontId="2" fillId="0" borderId="0" xfId="53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center" vertical="center"/>
    </xf>
    <xf numFmtId="192" fontId="14" fillId="0" borderId="0" xfId="0" applyNumberFormat="1" applyFont="1" applyFill="1" applyBorder="1" applyAlignment="1">
      <alignment horizontal="center" vertical="center"/>
    </xf>
    <xf numFmtId="19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192" fontId="0" fillId="0" borderId="0" xfId="53" applyNumberFormat="1" applyFont="1" applyFill="1" applyBorder="1" applyAlignment="1">
      <alignment horizontal="center" vertical="center"/>
      <protection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9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2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5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1" fontId="14" fillId="0" borderId="17" xfId="0" applyNumberFormat="1" applyFont="1" applyFill="1" applyBorder="1" applyAlignment="1">
      <alignment horizontal="center" vertical="center"/>
    </xf>
    <xf numFmtId="192" fontId="14" fillId="0" borderId="17" xfId="0" applyNumberFormat="1" applyFont="1" applyFill="1" applyBorder="1" applyAlignment="1">
      <alignment horizontal="center" vertical="center"/>
    </xf>
    <xf numFmtId="192" fontId="16" fillId="0" borderId="17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192" fontId="0" fillId="0" borderId="10" xfId="0" applyNumberFormat="1" applyFont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92" fontId="0" fillId="25" borderId="10" xfId="0" applyNumberFormat="1" applyFont="1" applyFill="1" applyBorder="1" applyAlignment="1">
      <alignment horizontal="center" vertical="center"/>
    </xf>
    <xf numFmtId="2" fontId="28" fillId="25" borderId="10" xfId="0" applyNumberFormat="1" applyFont="1" applyFill="1" applyBorder="1" applyAlignment="1">
      <alignment horizontal="center" vertical="center" wrapText="1"/>
    </xf>
    <xf numFmtId="192" fontId="1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92" fontId="2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 vertical="center"/>
    </xf>
    <xf numFmtId="0" fontId="0" fillId="27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92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right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25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right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16" fillId="25" borderId="14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vertical="center"/>
    </xf>
    <xf numFmtId="1" fontId="14" fillId="25" borderId="10" xfId="0" applyNumberFormat="1" applyFont="1" applyFill="1" applyBorder="1" applyAlignment="1">
      <alignment horizontal="center" vertical="center"/>
    </xf>
    <xf numFmtId="1" fontId="16" fillId="25" borderId="10" xfId="0" applyNumberFormat="1" applyFont="1" applyFill="1" applyBorder="1" applyAlignment="1">
      <alignment horizontal="center" vertical="center"/>
    </xf>
    <xf numFmtId="1" fontId="14" fillId="25" borderId="15" xfId="0" applyNumberFormat="1" applyFont="1" applyFill="1" applyBorder="1" applyAlignment="1">
      <alignment horizontal="center" vertical="center"/>
    </xf>
    <xf numFmtId="0" fontId="16" fillId="25" borderId="0" xfId="0" applyFont="1" applyFill="1" applyAlignment="1">
      <alignment/>
    </xf>
    <xf numFmtId="192" fontId="14" fillId="25" borderId="10" xfId="0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vertical="center" wrapText="1"/>
    </xf>
    <xf numFmtId="192" fontId="16" fillId="25" borderId="10" xfId="0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5" fillId="25" borderId="10" xfId="0" applyFont="1" applyFill="1" applyBorder="1" applyAlignment="1">
      <alignment vertical="center" wrapText="1"/>
    </xf>
    <xf numFmtId="0" fontId="28" fillId="25" borderId="22" xfId="0" applyFont="1" applyFill="1" applyBorder="1" applyAlignment="1">
      <alignment horizontal="center" vertical="center" wrapText="1"/>
    </xf>
    <xf numFmtId="9" fontId="15" fillId="25" borderId="10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2" fontId="9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192" fontId="9" fillId="25" borderId="10" xfId="0" applyNumberFormat="1" applyFont="1" applyFill="1" applyBorder="1" applyAlignment="1">
      <alignment horizontal="center" vertical="center"/>
    </xf>
    <xf numFmtId="2" fontId="29" fillId="25" borderId="10" xfId="0" applyNumberFormat="1" applyFont="1" applyFill="1" applyBorder="1" applyAlignment="1">
      <alignment vertical="center"/>
    </xf>
    <xf numFmtId="2" fontId="29" fillId="0" borderId="10" xfId="0" applyNumberFormat="1" applyFont="1" applyFill="1" applyBorder="1" applyAlignment="1">
      <alignment vertical="center"/>
    </xf>
    <xf numFmtId="192" fontId="2" fillId="0" borderId="10" xfId="0" applyNumberFormat="1" applyFont="1" applyBorder="1" applyAlignment="1">
      <alignment horizontal="center" vertical="center"/>
    </xf>
    <xf numFmtId="0" fontId="17" fillId="25" borderId="10" xfId="0" applyFont="1" applyFill="1" applyBorder="1" applyAlignment="1">
      <alignment vertical="center"/>
    </xf>
    <xf numFmtId="192" fontId="17" fillId="25" borderId="10" xfId="0" applyNumberFormat="1" applyFont="1" applyFill="1" applyBorder="1" applyAlignment="1">
      <alignment vertical="center"/>
    </xf>
    <xf numFmtId="0" fontId="0" fillId="25" borderId="10" xfId="54" applyFont="1" applyFill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192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92" fontId="30" fillId="25" borderId="10" xfId="0" applyNumberFormat="1" applyFont="1" applyFill="1" applyBorder="1" applyAlignment="1">
      <alignment horizontal="center" vertical="center"/>
    </xf>
    <xf numFmtId="1" fontId="30" fillId="25" borderId="10" xfId="0" applyNumberFormat="1" applyFont="1" applyFill="1" applyBorder="1" applyAlignment="1">
      <alignment horizontal="center" vertical="center"/>
    </xf>
    <xf numFmtId="192" fontId="12" fillId="25" borderId="10" xfId="0" applyNumberFormat="1" applyFont="1" applyFill="1" applyBorder="1" applyAlignment="1">
      <alignment horizontal="center" vertical="center"/>
    </xf>
    <xf numFmtId="192" fontId="0" fillId="25" borderId="10" xfId="0" applyNumberFormat="1" applyFont="1" applyFill="1" applyBorder="1" applyAlignment="1">
      <alignment vertical="center"/>
    </xf>
    <xf numFmtId="0" fontId="17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2" fontId="29" fillId="25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right" vertical="center"/>
    </xf>
    <xf numFmtId="2" fontId="0" fillId="25" borderId="10" xfId="0" applyNumberFormat="1" applyFont="1" applyFill="1" applyBorder="1" applyAlignment="1">
      <alignment horizontal="right" vertical="center" wrapText="1"/>
    </xf>
    <xf numFmtId="1" fontId="12" fillId="25" borderId="10" xfId="0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2" fontId="2" fillId="25" borderId="10" xfId="53" applyNumberFormat="1" applyFont="1" applyFill="1" applyBorder="1" applyAlignment="1">
      <alignment horizontal="center" vertical="center"/>
      <protection/>
    </xf>
    <xf numFmtId="0" fontId="16" fillId="25" borderId="10" xfId="0" applyFont="1" applyFill="1" applyBorder="1" applyAlignment="1">
      <alignment horizontal="right" vertical="center"/>
    </xf>
    <xf numFmtId="2" fontId="16" fillId="25" borderId="10" xfId="0" applyNumberFormat="1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right" vertical="center"/>
    </xf>
    <xf numFmtId="0" fontId="2" fillId="25" borderId="23" xfId="0" applyFont="1" applyFill="1" applyBorder="1" applyAlignment="1">
      <alignment horizontal="center" vertical="center"/>
    </xf>
    <xf numFmtId="2" fontId="3" fillId="28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 wrapText="1"/>
    </xf>
    <xf numFmtId="0" fontId="0" fillId="25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0" xfId="0" applyNumberFormat="1" applyFont="1" applyFill="1" applyBorder="1" applyAlignment="1">
      <alignment horizontal="center" vertical="center"/>
    </xf>
    <xf numFmtId="192" fontId="13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4" fontId="2" fillId="25" borderId="10" xfId="0" applyNumberFormat="1" applyFont="1" applyFill="1" applyBorder="1" applyAlignment="1">
      <alignment horizontal="center" vertical="center"/>
    </xf>
    <xf numFmtId="1" fontId="0" fillId="25" borderId="10" xfId="53" applyNumberFormat="1" applyFont="1" applyFill="1" applyBorder="1" applyAlignment="1">
      <alignment horizontal="center" vertical="center"/>
      <protection/>
    </xf>
    <xf numFmtId="0" fontId="0" fillId="25" borderId="10" xfId="53" applyFont="1" applyFill="1" applyBorder="1" applyAlignment="1">
      <alignment horizontal="center" vertical="center"/>
      <protection/>
    </xf>
    <xf numFmtId="192" fontId="0" fillId="25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right" vertical="center"/>
      <protection/>
    </xf>
    <xf numFmtId="1" fontId="0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192" fontId="0" fillId="0" borderId="10" xfId="53" applyNumberFormat="1" applyFont="1" applyFill="1" applyBorder="1" applyAlignment="1">
      <alignment horizontal="center" vertical="center"/>
      <protection/>
    </xf>
    <xf numFmtId="0" fontId="13" fillId="25" borderId="10" xfId="0" applyFont="1" applyFill="1" applyBorder="1" applyAlignment="1">
      <alignment horizontal="right" vertical="center"/>
    </xf>
    <xf numFmtId="1" fontId="13" fillId="25" borderId="10" xfId="0" applyNumberFormat="1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192" fontId="13" fillId="25" borderId="10" xfId="0" applyNumberFormat="1" applyFont="1" applyFill="1" applyBorder="1" applyAlignment="1">
      <alignment horizontal="center" vertical="center"/>
    </xf>
    <xf numFmtId="0" fontId="0" fillId="25" borderId="10" xfId="53" applyFont="1" applyFill="1" applyBorder="1" applyAlignment="1">
      <alignment horizontal="right" vertical="center"/>
      <protection/>
    </xf>
    <xf numFmtId="1" fontId="0" fillId="25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25" borderId="10" xfId="0" applyNumberFormat="1" applyFont="1" applyFill="1" applyBorder="1" applyAlignment="1" applyProtection="1">
      <alignment horizontal="center" vertical="center"/>
      <protection/>
    </xf>
    <xf numFmtId="192" fontId="12" fillId="28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21" fillId="25" borderId="10" xfId="0" applyNumberFormat="1" applyFont="1" applyFill="1" applyBorder="1" applyAlignment="1">
      <alignment horizontal="center" vertical="center"/>
    </xf>
    <xf numFmtId="14" fontId="28" fillId="25" borderId="10" xfId="0" applyNumberFormat="1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32" fillId="29" borderId="10" xfId="0" applyFont="1" applyFill="1" applyBorder="1" applyAlignment="1">
      <alignment vertical="center"/>
    </xf>
    <xf numFmtId="192" fontId="33" fillId="29" borderId="13" xfId="0" applyNumberFormat="1" applyFont="1" applyFill="1" applyBorder="1" applyAlignment="1">
      <alignment horizontal="center" vertical="center"/>
    </xf>
    <xf numFmtId="1" fontId="33" fillId="29" borderId="10" xfId="0" applyNumberFormat="1" applyFont="1" applyFill="1" applyBorder="1" applyAlignment="1">
      <alignment horizontal="center" vertical="center"/>
    </xf>
    <xf numFmtId="192" fontId="33" fillId="29" borderId="10" xfId="0" applyNumberFormat="1" applyFont="1" applyFill="1" applyBorder="1" applyAlignment="1">
      <alignment horizontal="center" vertical="center"/>
    </xf>
    <xf numFmtId="1" fontId="32" fillId="29" borderId="10" xfId="0" applyNumberFormat="1" applyFont="1" applyFill="1" applyBorder="1" applyAlignment="1">
      <alignment horizontal="center" vertical="center"/>
    </xf>
    <xf numFmtId="1" fontId="33" fillId="29" borderId="15" xfId="0" applyNumberFormat="1" applyFont="1" applyFill="1" applyBorder="1" applyAlignment="1">
      <alignment horizontal="center" vertical="center"/>
    </xf>
    <xf numFmtId="2" fontId="9" fillId="25" borderId="0" xfId="0" applyNumberFormat="1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192" fontId="32" fillId="29" borderId="10" xfId="0" applyNumberFormat="1" applyFont="1" applyFill="1" applyBorder="1" applyAlignment="1">
      <alignment horizontal="center" vertical="center"/>
    </xf>
    <xf numFmtId="0" fontId="16" fillId="29" borderId="14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" fontId="10" fillId="25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vertical="center"/>
    </xf>
    <xf numFmtId="1" fontId="13" fillId="25" borderId="10" xfId="54" applyNumberFormat="1" applyFont="1" applyFill="1" applyBorder="1" applyAlignment="1">
      <alignment horizontal="center" vertical="center"/>
      <protection/>
    </xf>
    <xf numFmtId="192" fontId="0" fillId="0" borderId="10" xfId="0" applyNumberFormat="1" applyFont="1" applyFill="1" applyBorder="1" applyAlignment="1">
      <alignment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right" vertical="center" wrapText="1"/>
    </xf>
    <xf numFmtId="2" fontId="0" fillId="25" borderId="0" xfId="0" applyNumberFormat="1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27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92" fontId="2" fillId="25" borderId="15" xfId="0" applyNumberFormat="1" applyFont="1" applyFill="1" applyBorder="1" applyAlignment="1">
      <alignment horizontal="center" vertical="center"/>
    </xf>
    <xf numFmtId="192" fontId="0" fillId="25" borderId="15" xfId="0" applyNumberFormat="1" applyFont="1" applyFill="1" applyBorder="1" applyAlignment="1">
      <alignment horizontal="center" vertical="center"/>
    </xf>
    <xf numFmtId="192" fontId="0" fillId="25" borderId="15" xfId="0" applyNumberFormat="1" applyFont="1" applyFill="1" applyBorder="1" applyAlignment="1">
      <alignment vertical="center"/>
    </xf>
    <xf numFmtId="1" fontId="21" fillId="25" borderId="10" xfId="0" applyNumberFormat="1" applyFont="1" applyFill="1" applyBorder="1" applyAlignment="1">
      <alignment horizontal="center" vertical="center"/>
    </xf>
    <xf numFmtId="1" fontId="21" fillId="25" borderId="15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192" fontId="12" fillId="0" borderId="10" xfId="0" applyNumberFormat="1" applyFont="1" applyBorder="1" applyAlignment="1">
      <alignment horizontal="center" vertical="center"/>
    </xf>
    <xf numFmtId="1" fontId="12" fillId="28" borderId="10" xfId="0" applyNumberFormat="1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2" fillId="25" borderId="23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25" borderId="23" xfId="0" applyFont="1" applyFill="1" applyBorder="1" applyAlignment="1">
      <alignment horizontal="left" vertical="center"/>
    </xf>
    <xf numFmtId="0" fontId="2" fillId="25" borderId="21" xfId="0" applyFont="1" applyFill="1" applyBorder="1" applyAlignment="1">
      <alignment horizontal="left" vertical="center"/>
    </xf>
    <xf numFmtId="0" fontId="2" fillId="25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5" borderId="23" xfId="0" applyFont="1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/>
    </xf>
    <xf numFmtId="0" fontId="3" fillId="28" borderId="23" xfId="0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28" borderId="10" xfId="0" applyFont="1" applyFill="1" applyBorder="1" applyAlignment="1">
      <alignment horizontal="center" vertical="center"/>
    </xf>
    <xf numFmtId="2" fontId="9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2" fontId="9" fillId="25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2" fontId="22" fillId="0" borderId="22" xfId="0" applyNumberFormat="1" applyFont="1" applyFill="1" applyBorder="1" applyAlignment="1">
      <alignment horizontal="center" vertical="center" wrapText="1"/>
    </xf>
    <xf numFmtId="192" fontId="22" fillId="0" borderId="10" xfId="0" applyNumberFormat="1" applyFont="1" applyFill="1" applyBorder="1" applyAlignment="1">
      <alignment horizontal="center" vertical="center" wrapText="1"/>
    </xf>
    <xf numFmtId="0" fontId="15" fillId="29" borderId="0" xfId="0" applyFont="1" applyFill="1" applyBorder="1" applyAlignment="1">
      <alignment horizontal="left" vertical="top" wrapText="1"/>
    </xf>
    <xf numFmtId="0" fontId="15" fillId="25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11" fillId="25" borderId="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92" fontId="15" fillId="0" borderId="22" xfId="0" applyNumberFormat="1" applyFont="1" applyFill="1" applyBorder="1" applyAlignment="1">
      <alignment horizontal="center" vertical="center" wrapText="1"/>
    </xf>
    <xf numFmtId="192" fontId="15" fillId="0" borderId="10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3" fillId="25" borderId="22" xfId="0" applyNumberFormat="1" applyFont="1" applyFill="1" applyBorder="1" applyAlignment="1">
      <alignment horizontal="center" vertical="center"/>
    </xf>
    <xf numFmtId="9" fontId="3" fillId="25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25" borderId="27" xfId="0" applyFont="1" applyFill="1" applyBorder="1" applyAlignment="1">
      <alignment horizontal="center" vertical="center" wrapText="1"/>
    </xf>
    <xf numFmtId="0" fontId="11" fillId="25" borderId="14" xfId="0" applyFont="1" applyFill="1" applyBorder="1" applyAlignment="1">
      <alignment horizontal="center" vertical="center" wrapText="1"/>
    </xf>
    <xf numFmtId="0" fontId="15" fillId="25" borderId="22" xfId="0" applyNumberFormat="1" applyFont="1" applyFill="1" applyBorder="1" applyAlignment="1">
      <alignment horizontal="center" vertical="center" wrapText="1"/>
    </xf>
    <xf numFmtId="0" fontId="15" fillId="25" borderId="10" xfId="0" applyNumberFormat="1" applyFont="1" applyFill="1" applyBorder="1" applyAlignment="1">
      <alignment horizontal="center" vertical="center" wrapText="1"/>
    </xf>
    <xf numFmtId="0" fontId="15" fillId="25" borderId="28" xfId="0" applyNumberFormat="1" applyFont="1" applyFill="1" applyBorder="1" applyAlignment="1">
      <alignment horizontal="center" vertical="center" wrapText="1"/>
    </xf>
    <xf numFmtId="0" fontId="15" fillId="25" borderId="1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5" fillId="25" borderId="31" xfId="0" applyFont="1" applyFill="1" applyBorder="1" applyAlignment="1">
      <alignment horizontal="center" vertical="center" wrapText="1"/>
    </xf>
    <xf numFmtId="0" fontId="15" fillId="25" borderId="30" xfId="0" applyFont="1" applyFill="1" applyBorder="1" applyAlignment="1">
      <alignment horizontal="center" vertical="center" wrapText="1"/>
    </xf>
    <xf numFmtId="0" fontId="15" fillId="25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5"/>
  <sheetViews>
    <sheetView view="pageBreakPreview" zoomScaleNormal="80" zoomScaleSheetLayoutView="100" zoomScalePageLayoutView="75" workbookViewId="0" topLeftCell="A394">
      <selection activeCell="T438" sqref="T438"/>
    </sheetView>
  </sheetViews>
  <sheetFormatPr defaultColWidth="9.140625" defaultRowHeight="24.75" customHeight="1" outlineLevelCol="1"/>
  <cols>
    <col min="1" max="1" width="36.421875" style="69" customWidth="1"/>
    <col min="2" max="2" width="7.28125" style="70" customWidth="1"/>
    <col min="3" max="3" width="7.57421875" style="70" customWidth="1"/>
    <col min="4" max="4" width="8.28125" style="70" customWidth="1" outlineLevel="1"/>
    <col min="5" max="5" width="6.57421875" style="70" customWidth="1" outlineLevel="1"/>
    <col min="6" max="6" width="6.8515625" style="70" customWidth="1" outlineLevel="1"/>
    <col min="7" max="7" width="7.28125" style="70" customWidth="1" outlineLevel="1"/>
    <col min="8" max="8" width="7.57421875" style="70" customWidth="1" outlineLevel="1"/>
    <col min="9" max="9" width="7.28125" style="71" customWidth="1" outlineLevel="1"/>
    <col min="10" max="10" width="6.421875" style="71" customWidth="1" outlineLevel="1"/>
    <col min="11" max="11" width="7.7109375" style="71" customWidth="1" outlineLevel="1"/>
    <col min="12" max="12" width="6.421875" style="71" customWidth="1" outlineLevel="1"/>
    <col min="13" max="13" width="7.28125" style="71" customWidth="1" outlineLevel="1"/>
    <col min="14" max="14" width="8.28125" style="71" customWidth="1" outlineLevel="1"/>
    <col min="15" max="15" width="7.140625" style="71" customWidth="1" outlineLevel="1"/>
    <col min="16" max="16" width="8.00390625" style="71" customWidth="1" outlineLevel="1"/>
    <col min="17" max="17" width="9.140625" style="113" customWidth="1"/>
    <col min="18" max="19" width="9.140625" style="69" hidden="1" customWidth="1" outlineLevel="1"/>
    <col min="20" max="20" width="9.140625" style="69" customWidth="1" collapsed="1"/>
    <col min="21" max="23" width="9.140625" style="69" customWidth="1"/>
    <col min="24" max="16384" width="9.140625" style="69" customWidth="1"/>
  </cols>
  <sheetData>
    <row r="1" spans="1:19" ht="30.75" customHeight="1">
      <c r="A1" s="371" t="s">
        <v>331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209"/>
      <c r="S1" s="162"/>
    </row>
    <row r="2" spans="1:19" ht="39" customHeight="1">
      <c r="A2" s="377" t="s">
        <v>241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9"/>
      <c r="Q2" s="209"/>
      <c r="S2" s="162"/>
    </row>
    <row r="3" spans="1:17" ht="60.75" customHeight="1">
      <c r="A3" s="372" t="s">
        <v>218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100"/>
    </row>
    <row r="4" spans="1:17" ht="24.75" customHeight="1">
      <c r="A4" s="362" t="s">
        <v>90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103"/>
    </row>
    <row r="5" spans="1:24" s="163" customFormat="1" ht="24.75" customHeight="1">
      <c r="A5" s="350" t="s">
        <v>0</v>
      </c>
      <c r="B5" s="345" t="s">
        <v>6</v>
      </c>
      <c r="C5" s="345" t="s">
        <v>7</v>
      </c>
      <c r="D5" s="350" t="s">
        <v>5</v>
      </c>
      <c r="E5" s="350"/>
      <c r="F5" s="350"/>
      <c r="G5" s="350"/>
      <c r="H5" s="350"/>
      <c r="I5" s="357" t="s">
        <v>23</v>
      </c>
      <c r="J5" s="357"/>
      <c r="K5" s="357"/>
      <c r="L5" s="357"/>
      <c r="M5" s="357"/>
      <c r="N5" s="357"/>
      <c r="O5" s="357"/>
      <c r="P5" s="357"/>
      <c r="Q5" s="104"/>
      <c r="T5" s="69"/>
      <c r="U5" s="69"/>
      <c r="V5" s="69"/>
      <c r="W5" s="69"/>
      <c r="X5" s="69"/>
    </row>
    <row r="6" spans="1:24" s="163" customFormat="1" ht="24.75" customHeight="1">
      <c r="A6" s="350"/>
      <c r="B6" s="345"/>
      <c r="C6" s="345"/>
      <c r="D6" s="345" t="s">
        <v>8</v>
      </c>
      <c r="E6" s="350" t="s">
        <v>1</v>
      </c>
      <c r="F6" s="350" t="s">
        <v>2</v>
      </c>
      <c r="G6" s="350" t="s">
        <v>9</v>
      </c>
      <c r="H6" s="350" t="s">
        <v>3</v>
      </c>
      <c r="I6" s="357" t="s">
        <v>137</v>
      </c>
      <c r="J6" s="357"/>
      <c r="K6" s="357"/>
      <c r="L6" s="357"/>
      <c r="M6" s="357" t="s">
        <v>98</v>
      </c>
      <c r="N6" s="357"/>
      <c r="O6" s="357"/>
      <c r="P6" s="357"/>
      <c r="Q6" s="104"/>
      <c r="T6" s="69"/>
      <c r="U6" s="69"/>
      <c r="V6" s="69"/>
      <c r="W6" s="69"/>
      <c r="X6" s="69"/>
    </row>
    <row r="7" spans="1:24" s="163" customFormat="1" ht="24.75" customHeight="1">
      <c r="A7" s="350"/>
      <c r="B7" s="345"/>
      <c r="C7" s="345"/>
      <c r="D7" s="345"/>
      <c r="E7" s="350"/>
      <c r="F7" s="350"/>
      <c r="G7" s="350"/>
      <c r="H7" s="350"/>
      <c r="I7" s="221" t="s">
        <v>138</v>
      </c>
      <c r="J7" s="221" t="s">
        <v>139</v>
      </c>
      <c r="K7" s="221" t="s">
        <v>140</v>
      </c>
      <c r="L7" s="221" t="s">
        <v>141</v>
      </c>
      <c r="M7" s="221" t="s">
        <v>24</v>
      </c>
      <c r="N7" s="221" t="s">
        <v>25</v>
      </c>
      <c r="O7" s="221" t="s">
        <v>26</v>
      </c>
      <c r="P7" s="221" t="s">
        <v>27</v>
      </c>
      <c r="Q7" s="104"/>
      <c r="T7" s="69"/>
      <c r="U7" s="69"/>
      <c r="V7" s="69"/>
      <c r="W7" s="69"/>
      <c r="X7" s="69"/>
    </row>
    <row r="8" spans="1:17" s="162" customFormat="1" ht="24.75" customHeight="1">
      <c r="A8" s="356" t="s">
        <v>117</v>
      </c>
      <c r="B8" s="356"/>
      <c r="C8" s="356"/>
      <c r="D8" s="356"/>
      <c r="E8" s="82">
        <f>E9+E17+E30+E53+E58+E61+E63+E64</f>
        <v>29.780000000000005</v>
      </c>
      <c r="F8" s="82">
        <f aca="true" t="shared" si="0" ref="F8:P8">F9+F17+F30+F53+F58+F61+F63+F64</f>
        <v>31.359999999999996</v>
      </c>
      <c r="G8" s="82">
        <f t="shared" si="0"/>
        <v>145.16</v>
      </c>
      <c r="H8" s="83">
        <f t="shared" si="0"/>
        <v>989.8</v>
      </c>
      <c r="I8" s="82">
        <f t="shared" si="0"/>
        <v>53.68333333333334</v>
      </c>
      <c r="J8" s="82">
        <f t="shared" si="0"/>
        <v>0.6235333333333334</v>
      </c>
      <c r="K8" s="82">
        <f t="shared" si="0"/>
        <v>1.1243500000000002</v>
      </c>
      <c r="L8" s="82">
        <f t="shared" si="0"/>
        <v>8.842366666666665</v>
      </c>
      <c r="M8" s="82">
        <f t="shared" si="0"/>
        <v>218.9825</v>
      </c>
      <c r="N8" s="82">
        <f t="shared" si="0"/>
        <v>614.8625000000001</v>
      </c>
      <c r="O8" s="82">
        <f t="shared" si="0"/>
        <v>164.15666666666667</v>
      </c>
      <c r="P8" s="82">
        <f t="shared" si="0"/>
        <v>9.625666666666666</v>
      </c>
      <c r="Q8" s="105"/>
    </row>
    <row r="9" spans="1:20" s="164" customFormat="1" ht="43.5" customHeight="1">
      <c r="A9" s="325" t="s">
        <v>242</v>
      </c>
      <c r="B9" s="325"/>
      <c r="C9" s="325"/>
      <c r="D9" s="23">
        <v>100</v>
      </c>
      <c r="E9" s="13">
        <v>1.6</v>
      </c>
      <c r="F9" s="63">
        <v>5</v>
      </c>
      <c r="G9" s="63">
        <v>6.8</v>
      </c>
      <c r="H9" s="10">
        <f>E9*4+F9*9+G9*4</f>
        <v>78.6</v>
      </c>
      <c r="I9" s="5">
        <v>0.7333333333333333</v>
      </c>
      <c r="J9" s="5">
        <v>0.013333333333333334</v>
      </c>
      <c r="K9" s="5">
        <v>0</v>
      </c>
      <c r="L9" s="40">
        <v>3.066666666666667</v>
      </c>
      <c r="M9" s="5">
        <v>52.89333333333333</v>
      </c>
      <c r="N9" s="40">
        <v>40.78666666666666</v>
      </c>
      <c r="O9" s="5">
        <v>9.083333333333334</v>
      </c>
      <c r="P9" s="5">
        <v>0.7</v>
      </c>
      <c r="Q9" s="106"/>
      <c r="T9" s="165"/>
    </row>
    <row r="10" spans="1:19" s="164" customFormat="1" ht="24.75" customHeight="1">
      <c r="A10" s="46" t="s">
        <v>115</v>
      </c>
      <c r="B10" s="25">
        <f>C10*1.25</f>
        <v>87.5</v>
      </c>
      <c r="C10" s="3">
        <v>70</v>
      </c>
      <c r="D10" s="8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09"/>
      <c r="R10" s="162">
        <v>1</v>
      </c>
      <c r="S10" s="162"/>
    </row>
    <row r="11" spans="1:19" s="164" customFormat="1" ht="24.75" customHeight="1">
      <c r="A11" s="46" t="s">
        <v>15</v>
      </c>
      <c r="B11" s="25">
        <f>C11*1.33</f>
        <v>93.10000000000001</v>
      </c>
      <c r="C11" s="3">
        <v>70</v>
      </c>
      <c r="D11" s="80"/>
      <c r="E11" s="33"/>
      <c r="F11" s="33"/>
      <c r="G11" s="223"/>
      <c r="H11" s="21"/>
      <c r="I11" s="224"/>
      <c r="J11" s="224"/>
      <c r="K11" s="224"/>
      <c r="L11" s="224"/>
      <c r="M11" s="224"/>
      <c r="N11" s="224"/>
      <c r="O11" s="224"/>
      <c r="P11" s="225"/>
      <c r="Q11" s="109"/>
      <c r="R11" s="166" t="s">
        <v>30</v>
      </c>
      <c r="S11" s="164">
        <f>D63</f>
        <v>60</v>
      </c>
    </row>
    <row r="12" spans="1:19" s="164" customFormat="1" ht="24.75" customHeight="1">
      <c r="A12" s="46" t="s">
        <v>243</v>
      </c>
      <c r="B12" s="9">
        <f>C12*1.82</f>
        <v>54.6</v>
      </c>
      <c r="C12" s="3">
        <v>30</v>
      </c>
      <c r="D12" s="80"/>
      <c r="E12" s="3"/>
      <c r="F12" s="210"/>
      <c r="G12" s="210"/>
      <c r="H12" s="210"/>
      <c r="I12" s="80"/>
      <c r="J12" s="80"/>
      <c r="K12" s="80"/>
      <c r="L12" s="80"/>
      <c r="M12" s="80"/>
      <c r="N12" s="80"/>
      <c r="O12" s="80"/>
      <c r="P12" s="80"/>
      <c r="Q12" s="109"/>
      <c r="R12" s="166" t="s">
        <v>32</v>
      </c>
      <c r="S12" s="165">
        <f>+D61</f>
        <v>60</v>
      </c>
    </row>
    <row r="13" spans="1:19" s="164" customFormat="1" ht="24.75" customHeight="1">
      <c r="A13" s="46" t="s">
        <v>150</v>
      </c>
      <c r="B13" s="80">
        <f>C13*1.02</f>
        <v>30.6</v>
      </c>
      <c r="C13" s="3">
        <v>30</v>
      </c>
      <c r="D13" s="80"/>
      <c r="E13" s="3"/>
      <c r="F13" s="210"/>
      <c r="G13" s="210"/>
      <c r="H13" s="210"/>
      <c r="I13" s="80"/>
      <c r="J13" s="80"/>
      <c r="K13" s="80"/>
      <c r="L13" s="80"/>
      <c r="M13" s="80"/>
      <c r="N13" s="80"/>
      <c r="O13" s="80"/>
      <c r="P13" s="80"/>
      <c r="Q13" s="109"/>
      <c r="R13" s="166" t="s">
        <v>33</v>
      </c>
      <c r="S13" s="165">
        <f>B33</f>
        <v>5</v>
      </c>
    </row>
    <row r="14" spans="1:24" s="168" customFormat="1" ht="24.75" customHeight="1">
      <c r="A14" s="46" t="s">
        <v>198</v>
      </c>
      <c r="B14" s="80">
        <f>C14*1.05</f>
        <v>31.5</v>
      </c>
      <c r="C14" s="3">
        <v>30</v>
      </c>
      <c r="D14" s="80"/>
      <c r="E14" s="3"/>
      <c r="F14" s="210"/>
      <c r="G14" s="210"/>
      <c r="H14" s="210"/>
      <c r="I14" s="80"/>
      <c r="J14" s="80"/>
      <c r="K14" s="80"/>
      <c r="L14" s="80"/>
      <c r="M14" s="80"/>
      <c r="N14" s="80"/>
      <c r="O14" s="80"/>
      <c r="P14" s="80"/>
      <c r="Q14" s="109"/>
      <c r="R14" s="167" t="s">
        <v>55</v>
      </c>
      <c r="S14" s="165">
        <f>B23</f>
        <v>10</v>
      </c>
      <c r="T14" s="164"/>
      <c r="U14" s="164"/>
      <c r="V14" s="164"/>
      <c r="W14" s="164"/>
      <c r="X14" s="164"/>
    </row>
    <row r="15" spans="1:24" s="168" customFormat="1" ht="24.75" customHeight="1">
      <c r="A15" s="8" t="s">
        <v>11</v>
      </c>
      <c r="B15" s="32">
        <v>5</v>
      </c>
      <c r="C15" s="32">
        <v>5</v>
      </c>
      <c r="D15" s="80"/>
      <c r="E15" s="4"/>
      <c r="F15" s="80"/>
      <c r="G15" s="80"/>
      <c r="H15" s="3"/>
      <c r="I15" s="224"/>
      <c r="J15" s="224"/>
      <c r="K15" s="224"/>
      <c r="L15" s="224"/>
      <c r="M15" s="224"/>
      <c r="N15" s="224"/>
      <c r="O15" s="224"/>
      <c r="P15" s="224"/>
      <c r="Q15" s="109"/>
      <c r="R15" s="167" t="s">
        <v>56</v>
      </c>
      <c r="S15" s="165">
        <f>B54</f>
        <v>50</v>
      </c>
      <c r="T15" s="164"/>
      <c r="U15" s="164"/>
      <c r="V15" s="164"/>
      <c r="W15" s="164"/>
      <c r="X15" s="164"/>
    </row>
    <row r="16" spans="1:24" s="168" customFormat="1" ht="24.75" customHeight="1">
      <c r="A16" s="81" t="s">
        <v>185</v>
      </c>
      <c r="B16" s="80">
        <f>C16*1.35</f>
        <v>2.7</v>
      </c>
      <c r="C16" s="9">
        <v>2</v>
      </c>
      <c r="D16" s="3"/>
      <c r="E16" s="80"/>
      <c r="F16" s="80"/>
      <c r="G16" s="80"/>
      <c r="H16" s="3"/>
      <c r="I16" s="24"/>
      <c r="J16" s="24"/>
      <c r="K16" s="24"/>
      <c r="L16" s="24"/>
      <c r="M16" s="24"/>
      <c r="N16" s="24"/>
      <c r="O16" s="24"/>
      <c r="P16" s="24"/>
      <c r="Q16" s="109"/>
      <c r="R16" s="166" t="s">
        <v>34</v>
      </c>
      <c r="S16" s="165">
        <f>B18</f>
        <v>33.25</v>
      </c>
      <c r="T16" s="164"/>
      <c r="U16" s="164"/>
      <c r="V16" s="164"/>
      <c r="W16" s="164"/>
      <c r="X16" s="164"/>
    </row>
    <row r="17" spans="1:19" s="164" customFormat="1" ht="24.75" customHeight="1">
      <c r="A17" s="351" t="s">
        <v>244</v>
      </c>
      <c r="B17" s="363"/>
      <c r="C17" s="363"/>
      <c r="D17" s="23">
        <v>250</v>
      </c>
      <c r="E17" s="4">
        <v>2.2</v>
      </c>
      <c r="F17" s="4">
        <v>4</v>
      </c>
      <c r="G17" s="4">
        <v>13.1</v>
      </c>
      <c r="H17" s="10">
        <f>E17*4+F17*9+G17*4</f>
        <v>97.19999999999999</v>
      </c>
      <c r="I17" s="5">
        <v>3.64</v>
      </c>
      <c r="J17" s="5">
        <v>0.05</v>
      </c>
      <c r="K17" s="5">
        <v>0.2</v>
      </c>
      <c r="L17" s="5">
        <v>0.28</v>
      </c>
      <c r="M17" s="5">
        <v>36.73</v>
      </c>
      <c r="N17" s="5">
        <v>63.72</v>
      </c>
      <c r="O17" s="5">
        <v>18.61</v>
      </c>
      <c r="P17" s="5">
        <v>0.72</v>
      </c>
      <c r="Q17" s="107"/>
      <c r="R17" s="166" t="s">
        <v>35</v>
      </c>
      <c r="S17" s="165">
        <f>B36+B56+B11+B12+B16+B22++B25+B27+B29</f>
        <v>288.28</v>
      </c>
    </row>
    <row r="18" spans="1:24" s="168" customFormat="1" ht="24.75" customHeight="1">
      <c r="A18" s="77" t="s">
        <v>12</v>
      </c>
      <c r="B18" s="9">
        <f>C18*1.33</f>
        <v>33.25</v>
      </c>
      <c r="C18" s="3">
        <v>25</v>
      </c>
      <c r="D18" s="222"/>
      <c r="E18" s="4"/>
      <c r="F18" s="4"/>
      <c r="G18" s="4"/>
      <c r="H18" s="222"/>
      <c r="I18" s="5"/>
      <c r="J18" s="5"/>
      <c r="K18" s="5"/>
      <c r="L18" s="5"/>
      <c r="M18" s="5"/>
      <c r="N18" s="5"/>
      <c r="O18" s="5"/>
      <c r="P18" s="5"/>
      <c r="Q18" s="107"/>
      <c r="R18" s="166" t="s">
        <v>63</v>
      </c>
      <c r="S18" s="165">
        <f>D64</f>
        <v>150</v>
      </c>
      <c r="T18" s="164"/>
      <c r="U18" s="164"/>
      <c r="V18" s="164"/>
      <c r="W18" s="164"/>
      <c r="X18" s="164"/>
    </row>
    <row r="19" spans="1:24" s="168" customFormat="1" ht="24.75" customHeight="1">
      <c r="A19" s="46" t="s">
        <v>13</v>
      </c>
      <c r="B19" s="16">
        <f>C19*1.43</f>
        <v>35.75</v>
      </c>
      <c r="C19" s="11">
        <v>25</v>
      </c>
      <c r="D19" s="212"/>
      <c r="E19" s="226"/>
      <c r="F19" s="226"/>
      <c r="G19" s="4"/>
      <c r="H19" s="212"/>
      <c r="I19" s="5"/>
      <c r="J19" s="5"/>
      <c r="K19" s="5"/>
      <c r="L19" s="5"/>
      <c r="M19" s="5"/>
      <c r="N19" s="5"/>
      <c r="O19" s="5"/>
      <c r="P19" s="40"/>
      <c r="Q19" s="109"/>
      <c r="R19" s="164" t="s">
        <v>72</v>
      </c>
      <c r="S19" s="164"/>
      <c r="T19" s="164"/>
      <c r="U19" s="164"/>
      <c r="V19" s="164"/>
      <c r="W19" s="164"/>
      <c r="X19" s="164"/>
    </row>
    <row r="20" spans="1:19" s="164" customFormat="1" ht="24.75" customHeight="1">
      <c r="A20" s="8" t="s">
        <v>14</v>
      </c>
      <c r="B20" s="16">
        <f>C20*1.54</f>
        <v>38.5</v>
      </c>
      <c r="C20" s="11">
        <v>25</v>
      </c>
      <c r="D20" s="212"/>
      <c r="E20" s="226"/>
      <c r="F20" s="226"/>
      <c r="G20" s="4"/>
      <c r="H20" s="212"/>
      <c r="I20" s="5"/>
      <c r="J20" s="5"/>
      <c r="K20" s="5"/>
      <c r="L20" s="5"/>
      <c r="M20" s="5"/>
      <c r="N20" s="5"/>
      <c r="O20" s="5"/>
      <c r="P20" s="40"/>
      <c r="Q20" s="108"/>
      <c r="R20" s="166" t="s">
        <v>36</v>
      </c>
      <c r="S20" s="164">
        <f>C59</f>
        <v>15</v>
      </c>
    </row>
    <row r="21" spans="1:19" s="164" customFormat="1" ht="24.75" customHeight="1">
      <c r="A21" s="8" t="s">
        <v>245</v>
      </c>
      <c r="B21" s="16">
        <f>C21*1.67</f>
        <v>41.75</v>
      </c>
      <c r="C21" s="11">
        <v>25</v>
      </c>
      <c r="D21" s="212"/>
      <c r="E21" s="226"/>
      <c r="F21" s="226"/>
      <c r="G21" s="4"/>
      <c r="H21" s="212"/>
      <c r="I21" s="5"/>
      <c r="J21" s="5"/>
      <c r="K21" s="5"/>
      <c r="L21" s="5"/>
      <c r="M21" s="5"/>
      <c r="N21" s="5"/>
      <c r="O21" s="5"/>
      <c r="P21" s="40"/>
      <c r="Q21" s="109"/>
      <c r="R21" s="167" t="s">
        <v>66</v>
      </c>
      <c r="S21" s="169">
        <f>C60</f>
        <v>20</v>
      </c>
    </row>
    <row r="22" spans="1:19" s="164" customFormat="1" ht="24.75" customHeight="1">
      <c r="A22" s="81" t="s">
        <v>29</v>
      </c>
      <c r="B22" s="9">
        <f>C22*1.25</f>
        <v>37.5</v>
      </c>
      <c r="C22" s="9">
        <v>30</v>
      </c>
      <c r="D22" s="227"/>
      <c r="E22" s="228"/>
      <c r="F22" s="80"/>
      <c r="G22" s="80"/>
      <c r="H22" s="3"/>
      <c r="I22" s="5"/>
      <c r="J22" s="5"/>
      <c r="K22" s="5"/>
      <c r="L22" s="5"/>
      <c r="M22" s="5"/>
      <c r="N22" s="5"/>
      <c r="O22" s="5"/>
      <c r="P22" s="5"/>
      <c r="Q22" s="108"/>
      <c r="R22" s="164" t="s">
        <v>73</v>
      </c>
      <c r="S22" s="164">
        <f>D66</f>
        <v>75</v>
      </c>
    </row>
    <row r="23" spans="1:24" s="168" customFormat="1" ht="24.75" customHeight="1">
      <c r="A23" s="81" t="s">
        <v>246</v>
      </c>
      <c r="B23" s="3">
        <v>10</v>
      </c>
      <c r="C23" s="3">
        <v>10</v>
      </c>
      <c r="D23" s="222"/>
      <c r="E23" s="4"/>
      <c r="F23" s="4"/>
      <c r="G23" s="4"/>
      <c r="H23" s="10"/>
      <c r="I23" s="5"/>
      <c r="J23" s="5"/>
      <c r="K23" s="5"/>
      <c r="L23" s="5"/>
      <c r="M23" s="5"/>
      <c r="N23" s="5"/>
      <c r="O23" s="5"/>
      <c r="P23" s="5"/>
      <c r="Q23" s="109"/>
      <c r="R23" s="166" t="s">
        <v>37</v>
      </c>
      <c r="S23" s="164"/>
      <c r="T23" s="164"/>
      <c r="U23" s="164"/>
      <c r="V23" s="164"/>
      <c r="W23" s="164"/>
      <c r="X23" s="164"/>
    </row>
    <row r="24" spans="1:24" s="163" customFormat="1" ht="24.75" customHeight="1">
      <c r="A24" s="12" t="s">
        <v>247</v>
      </c>
      <c r="B24" s="32">
        <v>5</v>
      </c>
      <c r="C24" s="32">
        <v>5</v>
      </c>
      <c r="D24" s="23"/>
      <c r="E24" s="13"/>
      <c r="F24" s="13"/>
      <c r="G24" s="4"/>
      <c r="H24" s="39"/>
      <c r="I24" s="5"/>
      <c r="J24" s="5"/>
      <c r="K24" s="5"/>
      <c r="L24" s="5"/>
      <c r="M24" s="5"/>
      <c r="N24" s="5"/>
      <c r="O24" s="5"/>
      <c r="P24" s="40"/>
      <c r="Q24" s="109"/>
      <c r="R24" s="167" t="s">
        <v>74</v>
      </c>
      <c r="S24" s="165">
        <f>B31</f>
        <v>107.44000000000001</v>
      </c>
      <c r="T24" s="69"/>
      <c r="U24" s="69"/>
      <c r="V24" s="69"/>
      <c r="W24" s="69"/>
      <c r="X24" s="69"/>
    </row>
    <row r="25" spans="1:19" ht="24.75" customHeight="1">
      <c r="A25" s="77" t="s">
        <v>248</v>
      </c>
      <c r="B25" s="80">
        <f>C25*1.25</f>
        <v>12.5</v>
      </c>
      <c r="C25" s="9">
        <v>10</v>
      </c>
      <c r="D25" s="227"/>
      <c r="E25" s="228"/>
      <c r="F25" s="80"/>
      <c r="G25" s="80"/>
      <c r="H25" s="3"/>
      <c r="I25" s="5"/>
      <c r="J25" s="5"/>
      <c r="K25" s="5"/>
      <c r="L25" s="5"/>
      <c r="M25" s="5"/>
      <c r="N25" s="5"/>
      <c r="O25" s="5"/>
      <c r="P25" s="5"/>
      <c r="Q25" s="109"/>
      <c r="R25" s="166" t="s">
        <v>75</v>
      </c>
      <c r="S25" s="170"/>
    </row>
    <row r="26" spans="1:18" ht="24.75" customHeight="1">
      <c r="A26" s="46" t="s">
        <v>15</v>
      </c>
      <c r="B26" s="25">
        <f>C26*1.33</f>
        <v>13.3</v>
      </c>
      <c r="C26" s="25">
        <v>10</v>
      </c>
      <c r="D26" s="227"/>
      <c r="E26" s="228"/>
      <c r="F26" s="157"/>
      <c r="G26" s="80"/>
      <c r="H26" s="11"/>
      <c r="I26" s="5"/>
      <c r="J26" s="5"/>
      <c r="K26" s="5"/>
      <c r="L26" s="5"/>
      <c r="M26" s="5"/>
      <c r="N26" s="5"/>
      <c r="O26" s="5"/>
      <c r="P26" s="40"/>
      <c r="Q26" s="107"/>
      <c r="R26" s="166" t="s">
        <v>38</v>
      </c>
    </row>
    <row r="27" spans="1:18" ht="24.75" customHeight="1">
      <c r="A27" s="77" t="s">
        <v>16</v>
      </c>
      <c r="B27" s="9">
        <f>C27*1.19</f>
        <v>11.899999999999999</v>
      </c>
      <c r="C27" s="9">
        <v>10</v>
      </c>
      <c r="D27" s="227"/>
      <c r="E27" s="228"/>
      <c r="F27" s="80"/>
      <c r="G27" s="80"/>
      <c r="H27" s="3"/>
      <c r="I27" s="5"/>
      <c r="J27" s="5"/>
      <c r="K27" s="5"/>
      <c r="L27" s="5"/>
      <c r="M27" s="5"/>
      <c r="N27" s="5"/>
      <c r="O27" s="5"/>
      <c r="P27" s="5"/>
      <c r="Q27" s="107"/>
      <c r="R27" s="166" t="s">
        <v>39</v>
      </c>
    </row>
    <row r="28" spans="1:19" ht="24.75" customHeight="1">
      <c r="A28" s="77" t="s">
        <v>197</v>
      </c>
      <c r="B28" s="9">
        <v>5</v>
      </c>
      <c r="C28" s="9">
        <v>5</v>
      </c>
      <c r="D28" s="227"/>
      <c r="E28" s="228"/>
      <c r="F28" s="80"/>
      <c r="G28" s="80"/>
      <c r="H28" s="3"/>
      <c r="I28" s="5"/>
      <c r="J28" s="5"/>
      <c r="K28" s="5"/>
      <c r="L28" s="5"/>
      <c r="M28" s="5"/>
      <c r="N28" s="5"/>
      <c r="O28" s="5"/>
      <c r="P28" s="5"/>
      <c r="Q28" s="108"/>
      <c r="R28" s="167" t="s">
        <v>69</v>
      </c>
      <c r="S28" s="170">
        <f>B69</f>
        <v>211</v>
      </c>
    </row>
    <row r="29" spans="1:19" ht="24.75" customHeight="1">
      <c r="A29" s="12" t="s">
        <v>249</v>
      </c>
      <c r="B29" s="33">
        <v>0.1</v>
      </c>
      <c r="C29" s="33">
        <v>0.1</v>
      </c>
      <c r="D29" s="32"/>
      <c r="E29" s="33"/>
      <c r="F29" s="33"/>
      <c r="G29" s="80"/>
      <c r="H29" s="32"/>
      <c r="I29" s="5"/>
      <c r="J29" s="5"/>
      <c r="K29" s="5"/>
      <c r="L29" s="5"/>
      <c r="M29" s="5"/>
      <c r="N29" s="5"/>
      <c r="O29" s="5"/>
      <c r="P29" s="40"/>
      <c r="Q29" s="108"/>
      <c r="R29" s="69" t="s">
        <v>76</v>
      </c>
      <c r="S29" s="69">
        <f>D68</f>
        <v>100</v>
      </c>
    </row>
    <row r="30" spans="1:18" ht="24.75" customHeight="1">
      <c r="A30" s="330" t="s">
        <v>114</v>
      </c>
      <c r="B30" s="330"/>
      <c r="C30" s="330"/>
      <c r="D30" s="23">
        <v>100</v>
      </c>
      <c r="E30" s="52">
        <v>10.5</v>
      </c>
      <c r="F30" s="52">
        <v>14.9</v>
      </c>
      <c r="G30" s="52">
        <v>6.6</v>
      </c>
      <c r="H30" s="10">
        <f>E30*4+F30*9+G30*4</f>
        <v>202.5</v>
      </c>
      <c r="I30" s="40">
        <v>0.12</v>
      </c>
      <c r="J30" s="40">
        <v>0.0375</v>
      </c>
      <c r="K30" s="40">
        <v>0.9</v>
      </c>
      <c r="L30" s="40">
        <v>3.275</v>
      </c>
      <c r="M30" s="40">
        <v>23.937499999999996</v>
      </c>
      <c r="N30" s="40">
        <v>158.3125</v>
      </c>
      <c r="O30" s="40">
        <v>20.65</v>
      </c>
      <c r="P30" s="40">
        <v>2.2</v>
      </c>
      <c r="Q30" s="108"/>
      <c r="R30" s="166" t="s">
        <v>40</v>
      </c>
    </row>
    <row r="31" spans="1:24" s="163" customFormat="1" ht="24.75" customHeight="1">
      <c r="A31" s="28" t="s">
        <v>22</v>
      </c>
      <c r="B31" s="26">
        <f>C31*1.36</f>
        <v>107.44000000000001</v>
      </c>
      <c r="C31" s="9">
        <v>79</v>
      </c>
      <c r="D31" s="25"/>
      <c r="E31" s="11"/>
      <c r="F31" s="11"/>
      <c r="G31" s="11"/>
      <c r="H31" s="222"/>
      <c r="I31" s="24"/>
      <c r="J31" s="24"/>
      <c r="K31" s="24"/>
      <c r="L31" s="24"/>
      <c r="M31" s="24"/>
      <c r="N31" s="24"/>
      <c r="O31" s="24"/>
      <c r="P31" s="24"/>
      <c r="Q31" s="110"/>
      <c r="R31" s="166" t="s">
        <v>41</v>
      </c>
      <c r="S31" s="170">
        <f>B34</f>
        <v>10</v>
      </c>
      <c r="T31" s="69"/>
      <c r="U31" s="69"/>
      <c r="V31" s="69"/>
      <c r="W31" s="69"/>
      <c r="X31" s="69"/>
    </row>
    <row r="32" spans="1:24" s="163" customFormat="1" ht="24.75" customHeight="1">
      <c r="A32" s="28" t="s">
        <v>46</v>
      </c>
      <c r="B32" s="27">
        <f>C32*1.18</f>
        <v>93.22</v>
      </c>
      <c r="C32" s="9">
        <v>79</v>
      </c>
      <c r="D32" s="2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08"/>
      <c r="R32" s="167" t="s">
        <v>42</v>
      </c>
      <c r="S32" s="69"/>
      <c r="T32" s="69"/>
      <c r="U32" s="69"/>
      <c r="V32" s="69"/>
      <c r="W32" s="69"/>
      <c r="X32" s="69"/>
    </row>
    <row r="33" spans="1:19" ht="24.75" customHeight="1">
      <c r="A33" s="8" t="s">
        <v>19</v>
      </c>
      <c r="B33" s="18">
        <v>5</v>
      </c>
      <c r="C33" s="16">
        <v>5</v>
      </c>
      <c r="D33" s="33"/>
      <c r="E33" s="32"/>
      <c r="F33" s="32"/>
      <c r="G33" s="32"/>
      <c r="H33" s="32"/>
      <c r="I33" s="47"/>
      <c r="J33" s="47"/>
      <c r="K33" s="47"/>
      <c r="L33" s="47"/>
      <c r="M33" s="47"/>
      <c r="N33" s="47"/>
      <c r="O33" s="47"/>
      <c r="P33" s="47"/>
      <c r="Q33" s="111"/>
      <c r="R33" s="166" t="s">
        <v>43</v>
      </c>
      <c r="S33" s="170">
        <f>B55+B28</f>
        <v>13</v>
      </c>
    </row>
    <row r="34" spans="1:19" ht="24.75" customHeight="1">
      <c r="A34" s="8" t="s">
        <v>92</v>
      </c>
      <c r="B34" s="18">
        <v>10</v>
      </c>
      <c r="C34" s="16">
        <v>10</v>
      </c>
      <c r="D34" s="33"/>
      <c r="E34" s="32"/>
      <c r="F34" s="32"/>
      <c r="G34" s="32"/>
      <c r="H34" s="32"/>
      <c r="I34" s="47"/>
      <c r="J34" s="47"/>
      <c r="K34" s="47"/>
      <c r="L34" s="47"/>
      <c r="M34" s="47"/>
      <c r="N34" s="47"/>
      <c r="O34" s="47"/>
      <c r="P34" s="47"/>
      <c r="Q34" s="105"/>
      <c r="R34" s="166" t="s">
        <v>44</v>
      </c>
      <c r="S34" s="170">
        <f>B37+C15</f>
        <v>9</v>
      </c>
    </row>
    <row r="35" spans="1:19" ht="24.75" customHeight="1">
      <c r="A35" s="8" t="s">
        <v>93</v>
      </c>
      <c r="B35" s="18">
        <v>40</v>
      </c>
      <c r="C35" s="16">
        <v>40</v>
      </c>
      <c r="D35" s="33"/>
      <c r="E35" s="32"/>
      <c r="F35" s="32"/>
      <c r="G35" s="32"/>
      <c r="H35" s="32"/>
      <c r="I35" s="47"/>
      <c r="J35" s="47"/>
      <c r="K35" s="47"/>
      <c r="L35" s="47"/>
      <c r="M35" s="47"/>
      <c r="N35" s="47"/>
      <c r="O35" s="47"/>
      <c r="P35" s="47"/>
      <c r="Q35" s="110"/>
      <c r="R35" s="166" t="s">
        <v>45</v>
      </c>
      <c r="S35" s="170"/>
    </row>
    <row r="36" spans="1:18" ht="24.75" customHeight="1">
      <c r="A36" s="44" t="s">
        <v>16</v>
      </c>
      <c r="B36" s="7">
        <f>C36*1.19</f>
        <v>14.28</v>
      </c>
      <c r="C36" s="7">
        <v>12</v>
      </c>
      <c r="D36" s="33"/>
      <c r="E36" s="11"/>
      <c r="F36" s="45"/>
      <c r="G36" s="45"/>
      <c r="H36" s="222"/>
      <c r="I36" s="24"/>
      <c r="J36" s="24"/>
      <c r="K36" s="24"/>
      <c r="L36" s="24"/>
      <c r="M36" s="24"/>
      <c r="N36" s="24"/>
      <c r="O36" s="24"/>
      <c r="P36" s="24"/>
      <c r="Q36" s="110"/>
      <c r="R36" s="166" t="s">
        <v>77</v>
      </c>
    </row>
    <row r="37" spans="1:24" s="163" customFormat="1" ht="24.75" customHeight="1">
      <c r="A37" s="46" t="s">
        <v>11</v>
      </c>
      <c r="B37" s="25">
        <v>4</v>
      </c>
      <c r="C37" s="25">
        <v>4</v>
      </c>
      <c r="D37" s="33"/>
      <c r="E37" s="11"/>
      <c r="F37" s="11"/>
      <c r="G37" s="11"/>
      <c r="H37" s="222"/>
      <c r="I37" s="24"/>
      <c r="J37" s="24"/>
      <c r="K37" s="24"/>
      <c r="L37" s="24"/>
      <c r="M37" s="24"/>
      <c r="N37" s="24"/>
      <c r="O37" s="24"/>
      <c r="P37" s="24"/>
      <c r="Q37" s="110"/>
      <c r="R37" s="171" t="s">
        <v>78</v>
      </c>
      <c r="S37" s="69"/>
      <c r="T37" s="69"/>
      <c r="U37" s="69"/>
      <c r="V37" s="69"/>
      <c r="W37" s="69"/>
      <c r="X37" s="69"/>
    </row>
    <row r="38" spans="1:24" s="163" customFormat="1" ht="24.75" customHeight="1">
      <c r="A38" s="369" t="s">
        <v>142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108"/>
      <c r="R38" s="69"/>
      <c r="S38" s="69"/>
      <c r="T38" s="69"/>
      <c r="U38" s="69"/>
      <c r="V38" s="69"/>
      <c r="W38" s="69"/>
      <c r="X38" s="69"/>
    </row>
    <row r="39" spans="1:24" s="163" customFormat="1" ht="24.75" customHeight="1">
      <c r="A39" s="330" t="s">
        <v>143</v>
      </c>
      <c r="B39" s="330"/>
      <c r="C39" s="330"/>
      <c r="D39" s="23">
        <v>100</v>
      </c>
      <c r="E39" s="22">
        <v>12.625</v>
      </c>
      <c r="F39" s="22">
        <v>15.25</v>
      </c>
      <c r="G39" s="22">
        <v>12.375</v>
      </c>
      <c r="H39" s="10">
        <v>237.25</v>
      </c>
      <c r="I39" s="5">
        <v>0.17500000000000002</v>
      </c>
      <c r="J39" s="5">
        <v>0.075</v>
      </c>
      <c r="K39" s="5">
        <v>0.2</v>
      </c>
      <c r="L39" s="5">
        <v>2.8375</v>
      </c>
      <c r="M39" s="5">
        <v>63.275</v>
      </c>
      <c r="N39" s="5">
        <v>156.125</v>
      </c>
      <c r="O39" s="5">
        <v>23.75</v>
      </c>
      <c r="P39" s="5">
        <v>1.325</v>
      </c>
      <c r="Q39" s="110"/>
      <c r="R39" s="69"/>
      <c r="S39" s="69"/>
      <c r="T39" s="69"/>
      <c r="U39" s="69"/>
      <c r="V39" s="69"/>
      <c r="W39" s="69"/>
      <c r="X39" s="69"/>
    </row>
    <row r="40" spans="1:24" s="163" customFormat="1" ht="24.75" customHeight="1">
      <c r="A40" s="28" t="s">
        <v>22</v>
      </c>
      <c r="B40" s="26">
        <f>C40*1.36</f>
        <v>80.24000000000001</v>
      </c>
      <c r="C40" s="9">
        <v>59</v>
      </c>
      <c r="D40" s="25"/>
      <c r="E40" s="11"/>
      <c r="F40" s="11"/>
      <c r="G40" s="11"/>
      <c r="H40" s="222"/>
      <c r="I40" s="24"/>
      <c r="J40" s="24"/>
      <c r="K40" s="24"/>
      <c r="L40" s="24"/>
      <c r="M40" s="24"/>
      <c r="N40" s="24"/>
      <c r="O40" s="24"/>
      <c r="P40" s="24"/>
      <c r="Q40" s="110"/>
      <c r="R40" s="69"/>
      <c r="S40" s="69"/>
      <c r="T40" s="69"/>
      <c r="U40" s="69"/>
      <c r="V40" s="69"/>
      <c r="W40" s="69"/>
      <c r="X40" s="69"/>
    </row>
    <row r="41" spans="1:17" ht="24.75" customHeight="1">
      <c r="A41" s="28" t="s">
        <v>46</v>
      </c>
      <c r="B41" s="27">
        <f>C41*1.18</f>
        <v>69.61999999999999</v>
      </c>
      <c r="C41" s="9">
        <v>59</v>
      </c>
      <c r="D41" s="25"/>
      <c r="E41" s="11"/>
      <c r="F41" s="11"/>
      <c r="G41" s="11"/>
      <c r="H41" s="11"/>
      <c r="I41" s="43"/>
      <c r="J41" s="43"/>
      <c r="K41" s="43"/>
      <c r="L41" s="43"/>
      <c r="M41" s="43"/>
      <c r="N41" s="43"/>
      <c r="O41" s="43"/>
      <c r="P41" s="43"/>
      <c r="Q41" s="110"/>
    </row>
    <row r="42" spans="1:24" s="163" customFormat="1" ht="24.75" customHeight="1">
      <c r="A42" s="29" t="s">
        <v>107</v>
      </c>
      <c r="B42" s="27">
        <v>59</v>
      </c>
      <c r="C42" s="9">
        <v>59</v>
      </c>
      <c r="D42" s="25"/>
      <c r="E42" s="11"/>
      <c r="F42" s="11"/>
      <c r="G42" s="11"/>
      <c r="H42" s="11"/>
      <c r="I42" s="43"/>
      <c r="J42" s="43"/>
      <c r="K42" s="43"/>
      <c r="L42" s="43"/>
      <c r="M42" s="43"/>
      <c r="N42" s="43"/>
      <c r="O42" s="43"/>
      <c r="P42" s="43"/>
      <c r="Q42" s="110"/>
      <c r="R42" s="69"/>
      <c r="S42" s="69"/>
      <c r="T42" s="69"/>
      <c r="U42" s="69"/>
      <c r="V42" s="69"/>
      <c r="W42" s="69"/>
      <c r="X42" s="69"/>
    </row>
    <row r="43" spans="1:17" ht="24.75" customHeight="1">
      <c r="A43" s="77" t="s">
        <v>10</v>
      </c>
      <c r="B43" s="78">
        <v>15</v>
      </c>
      <c r="C43" s="9">
        <v>15</v>
      </c>
      <c r="D43" s="9"/>
      <c r="E43" s="3"/>
      <c r="F43" s="3"/>
      <c r="G43" s="3"/>
      <c r="H43" s="3"/>
      <c r="I43" s="6"/>
      <c r="J43" s="6"/>
      <c r="K43" s="6"/>
      <c r="L43" s="6"/>
      <c r="M43" s="6"/>
      <c r="N43" s="6"/>
      <c r="O43" s="6"/>
      <c r="P43" s="6"/>
      <c r="Q43" s="110"/>
    </row>
    <row r="44" spans="1:17" ht="24.75" customHeight="1">
      <c r="A44" s="77" t="s">
        <v>163</v>
      </c>
      <c r="B44" s="78">
        <v>12</v>
      </c>
      <c r="C44" s="9">
        <v>12</v>
      </c>
      <c r="D44" s="25"/>
      <c r="E44" s="11"/>
      <c r="F44" s="11"/>
      <c r="G44" s="11"/>
      <c r="H44" s="11"/>
      <c r="I44" s="43"/>
      <c r="J44" s="43"/>
      <c r="K44" s="43"/>
      <c r="L44" s="43"/>
      <c r="M44" s="43"/>
      <c r="N44" s="43"/>
      <c r="O44" s="43"/>
      <c r="P44" s="43"/>
      <c r="Q44" s="110"/>
    </row>
    <row r="45" spans="1:23" ht="24.75" customHeight="1">
      <c r="A45" s="44" t="s">
        <v>16</v>
      </c>
      <c r="B45" s="7">
        <f>C45*1.19</f>
        <v>8.33</v>
      </c>
      <c r="C45" s="7">
        <v>7</v>
      </c>
      <c r="D45" s="25"/>
      <c r="E45" s="7"/>
      <c r="F45" s="32"/>
      <c r="G45" s="45"/>
      <c r="H45" s="222"/>
      <c r="I45" s="24"/>
      <c r="J45" s="24"/>
      <c r="K45" s="24"/>
      <c r="L45" s="24"/>
      <c r="M45" s="24"/>
      <c r="N45" s="24"/>
      <c r="O45" s="24"/>
      <c r="P45" s="24"/>
      <c r="Q45" s="110"/>
      <c r="T45" s="56"/>
      <c r="U45" s="2"/>
      <c r="V45" s="2"/>
      <c r="W45" s="172"/>
    </row>
    <row r="46" spans="1:23" ht="24.75" customHeight="1">
      <c r="A46" s="77" t="s">
        <v>58</v>
      </c>
      <c r="B46" s="78">
        <v>8</v>
      </c>
      <c r="C46" s="9">
        <v>8</v>
      </c>
      <c r="D46" s="25"/>
      <c r="E46" s="11"/>
      <c r="F46" s="11"/>
      <c r="G46" s="11"/>
      <c r="H46" s="11"/>
      <c r="I46" s="43"/>
      <c r="J46" s="43"/>
      <c r="K46" s="43"/>
      <c r="L46" s="43"/>
      <c r="M46" s="43"/>
      <c r="N46" s="43"/>
      <c r="O46" s="43"/>
      <c r="P46" s="43"/>
      <c r="Q46" s="110"/>
      <c r="T46" s="56"/>
      <c r="U46" s="2"/>
      <c r="V46" s="2"/>
      <c r="W46" s="172"/>
    </row>
    <row r="47" spans="1:23" ht="24.75" customHeight="1">
      <c r="A47" s="46" t="s">
        <v>11</v>
      </c>
      <c r="B47" s="25">
        <v>4</v>
      </c>
      <c r="C47" s="25">
        <v>4</v>
      </c>
      <c r="D47" s="25"/>
      <c r="E47" s="11"/>
      <c r="F47" s="11"/>
      <c r="G47" s="11"/>
      <c r="H47" s="222"/>
      <c r="I47" s="24"/>
      <c r="J47" s="24"/>
      <c r="K47" s="24"/>
      <c r="L47" s="24"/>
      <c r="M47" s="24"/>
      <c r="N47" s="24"/>
      <c r="O47" s="24"/>
      <c r="P47" s="24"/>
      <c r="Q47" s="110"/>
      <c r="T47" s="56"/>
      <c r="U47" s="2"/>
      <c r="V47" s="2"/>
      <c r="W47" s="172"/>
    </row>
    <row r="48" spans="1:23" ht="24.75" customHeight="1">
      <c r="A48" s="79" t="s">
        <v>99</v>
      </c>
      <c r="B48" s="78"/>
      <c r="C48" s="9">
        <v>20</v>
      </c>
      <c r="D48" s="3"/>
      <c r="E48" s="11"/>
      <c r="F48" s="11"/>
      <c r="G48" s="11"/>
      <c r="H48" s="11"/>
      <c r="I48" s="43"/>
      <c r="J48" s="43"/>
      <c r="K48" s="43"/>
      <c r="L48" s="43"/>
      <c r="M48" s="43"/>
      <c r="N48" s="43"/>
      <c r="O48" s="43"/>
      <c r="P48" s="43"/>
      <c r="Q48" s="110"/>
      <c r="T48" s="173"/>
      <c r="U48" s="173"/>
      <c r="V48" s="173"/>
      <c r="W48" s="172"/>
    </row>
    <row r="49" spans="1:23" ht="24.75" customHeight="1">
      <c r="A49" s="58" t="s">
        <v>92</v>
      </c>
      <c r="B49" s="32">
        <v>10</v>
      </c>
      <c r="C49" s="32">
        <v>10</v>
      </c>
      <c r="D49" s="32"/>
      <c r="E49" s="32"/>
      <c r="F49" s="23"/>
      <c r="G49" s="23"/>
      <c r="H49" s="23"/>
      <c r="I49" s="24"/>
      <c r="J49" s="24"/>
      <c r="K49" s="24"/>
      <c r="L49" s="24"/>
      <c r="M49" s="24"/>
      <c r="N49" s="24"/>
      <c r="O49" s="24"/>
      <c r="P49" s="24"/>
      <c r="T49" s="173"/>
      <c r="U49" s="173"/>
      <c r="V49" s="173"/>
      <c r="W49" s="172"/>
    </row>
    <row r="50" spans="1:23" ht="24.75" customHeight="1">
      <c r="A50" s="12" t="s">
        <v>19</v>
      </c>
      <c r="B50" s="32">
        <v>2</v>
      </c>
      <c r="C50" s="32">
        <v>2</v>
      </c>
      <c r="D50" s="32"/>
      <c r="E50" s="32"/>
      <c r="F50" s="23"/>
      <c r="G50" s="23"/>
      <c r="H50" s="23"/>
      <c r="I50" s="24"/>
      <c r="J50" s="24"/>
      <c r="K50" s="24"/>
      <c r="L50" s="24"/>
      <c r="M50" s="24"/>
      <c r="N50" s="24"/>
      <c r="O50" s="24"/>
      <c r="P50" s="24"/>
      <c r="Q50" s="110"/>
      <c r="T50" s="173"/>
      <c r="U50" s="173"/>
      <c r="V50" s="173"/>
      <c r="W50" s="172"/>
    </row>
    <row r="51" spans="1:24" s="174" customFormat="1" ht="24.75" customHeight="1">
      <c r="A51" s="58" t="s">
        <v>216</v>
      </c>
      <c r="B51" s="32">
        <v>10</v>
      </c>
      <c r="C51" s="32">
        <v>10</v>
      </c>
      <c r="D51" s="32"/>
      <c r="E51" s="32"/>
      <c r="F51" s="23"/>
      <c r="G51" s="23"/>
      <c r="H51" s="23"/>
      <c r="I51" s="24"/>
      <c r="J51" s="24"/>
      <c r="K51" s="24"/>
      <c r="L51" s="24"/>
      <c r="M51" s="24"/>
      <c r="N51" s="24"/>
      <c r="O51" s="24"/>
      <c r="P51" s="24"/>
      <c r="Q51" s="107"/>
      <c r="T51" s="173"/>
      <c r="U51" s="173"/>
      <c r="V51" s="173"/>
      <c r="W51" s="172"/>
      <c r="X51" s="69"/>
    </row>
    <row r="52" spans="1:24" s="163" customFormat="1" ht="24.75" customHeight="1">
      <c r="A52" s="58" t="s">
        <v>136</v>
      </c>
      <c r="B52" s="32">
        <v>3.3</v>
      </c>
      <c r="C52" s="32">
        <v>3</v>
      </c>
      <c r="D52" s="32"/>
      <c r="E52" s="32"/>
      <c r="F52" s="23"/>
      <c r="G52" s="23"/>
      <c r="H52" s="23"/>
      <c r="I52" s="24"/>
      <c r="J52" s="24"/>
      <c r="K52" s="24"/>
      <c r="L52" s="24"/>
      <c r="M52" s="24"/>
      <c r="N52" s="24"/>
      <c r="O52" s="24"/>
      <c r="P52" s="24"/>
      <c r="Q52" s="107"/>
      <c r="T52" s="173"/>
      <c r="U52" s="173"/>
      <c r="V52" s="173"/>
      <c r="W52" s="172"/>
      <c r="X52" s="69"/>
    </row>
    <row r="53" spans="1:24" s="163" customFormat="1" ht="24.75" customHeight="1">
      <c r="A53" s="330" t="s">
        <v>180</v>
      </c>
      <c r="B53" s="330"/>
      <c r="C53" s="330"/>
      <c r="D53" s="23">
        <v>180</v>
      </c>
      <c r="E53" s="4">
        <v>5.8</v>
      </c>
      <c r="F53" s="4">
        <v>5.2</v>
      </c>
      <c r="G53" s="4">
        <v>30</v>
      </c>
      <c r="H53" s="10">
        <f>E53*4+F53*9+G53*4</f>
        <v>190</v>
      </c>
      <c r="I53" s="5">
        <v>11.96</v>
      </c>
      <c r="J53" s="5">
        <v>0.23</v>
      </c>
      <c r="K53" s="5">
        <v>0.012</v>
      </c>
      <c r="L53" s="5">
        <v>0.8160000000000001</v>
      </c>
      <c r="M53" s="5">
        <v>21.25</v>
      </c>
      <c r="N53" s="5">
        <v>95.6</v>
      </c>
      <c r="O53" s="5">
        <v>24.45</v>
      </c>
      <c r="P53" s="5">
        <v>0.09</v>
      </c>
      <c r="Q53" s="107"/>
      <c r="T53" s="173"/>
      <c r="U53" s="173"/>
      <c r="V53" s="173"/>
      <c r="W53" s="172"/>
      <c r="X53" s="69"/>
    </row>
    <row r="54" spans="1:24" s="163" customFormat="1" ht="24.75" customHeight="1">
      <c r="A54" s="46" t="s">
        <v>104</v>
      </c>
      <c r="B54" s="11">
        <v>50</v>
      </c>
      <c r="C54" s="11">
        <v>50</v>
      </c>
      <c r="D54" s="11"/>
      <c r="E54" s="11"/>
      <c r="F54" s="3"/>
      <c r="G54" s="3"/>
      <c r="H54" s="11"/>
      <c r="I54" s="221"/>
      <c r="J54" s="221"/>
      <c r="K54" s="221"/>
      <c r="L54" s="221"/>
      <c r="M54" s="221"/>
      <c r="N54" s="221"/>
      <c r="O54" s="221"/>
      <c r="P54" s="221"/>
      <c r="Q54" s="107"/>
      <c r="T54" s="173"/>
      <c r="U54" s="173"/>
      <c r="V54" s="173"/>
      <c r="W54" s="172"/>
      <c r="X54" s="69"/>
    </row>
    <row r="55" spans="1:24" s="163" customFormat="1" ht="24.75" customHeight="1">
      <c r="A55" s="46" t="s">
        <v>17</v>
      </c>
      <c r="B55" s="11">
        <v>8</v>
      </c>
      <c r="C55" s="11">
        <v>8</v>
      </c>
      <c r="D55" s="11"/>
      <c r="E55" s="4"/>
      <c r="F55" s="4"/>
      <c r="G55" s="4"/>
      <c r="H55" s="10"/>
      <c r="I55" s="11"/>
      <c r="J55" s="3"/>
      <c r="K55" s="11"/>
      <c r="L55" s="11"/>
      <c r="M55" s="11"/>
      <c r="N55" s="11"/>
      <c r="O55" s="11"/>
      <c r="P55" s="11"/>
      <c r="Q55" s="107"/>
      <c r="T55" s="173"/>
      <c r="U55" s="173"/>
      <c r="V55" s="173"/>
      <c r="W55" s="172"/>
      <c r="X55" s="69"/>
    </row>
    <row r="56" spans="1:23" ht="43.5" customHeight="1">
      <c r="A56" s="154" t="s">
        <v>181</v>
      </c>
      <c r="B56" s="25">
        <f>C56*1.54</f>
        <v>61.6</v>
      </c>
      <c r="C56" s="25">
        <v>40</v>
      </c>
      <c r="D56" s="11"/>
      <c r="E56" s="4"/>
      <c r="F56" s="4"/>
      <c r="G56" s="4"/>
      <c r="H56" s="10"/>
      <c r="I56" s="11"/>
      <c r="J56" s="3"/>
      <c r="K56" s="11"/>
      <c r="L56" s="11"/>
      <c r="M56" s="11"/>
      <c r="N56" s="11"/>
      <c r="O56" s="11"/>
      <c r="P56" s="11"/>
      <c r="Q56" s="107"/>
      <c r="T56" s="173"/>
      <c r="U56" s="173"/>
      <c r="V56" s="173"/>
      <c r="W56" s="172"/>
    </row>
    <row r="57" spans="1:23" ht="43.5" customHeight="1">
      <c r="A57" s="154" t="s">
        <v>223</v>
      </c>
      <c r="B57" s="25">
        <f>C57*1.67</f>
        <v>66.8</v>
      </c>
      <c r="C57" s="25">
        <v>40</v>
      </c>
      <c r="D57" s="11"/>
      <c r="E57" s="4"/>
      <c r="F57" s="4"/>
      <c r="G57" s="4"/>
      <c r="H57" s="10"/>
      <c r="I57" s="11"/>
      <c r="J57" s="3"/>
      <c r="K57" s="11"/>
      <c r="L57" s="11"/>
      <c r="M57" s="11"/>
      <c r="N57" s="11"/>
      <c r="O57" s="11"/>
      <c r="P57" s="11"/>
      <c r="Q57" s="107"/>
      <c r="T57" s="173"/>
      <c r="U57" s="173"/>
      <c r="V57" s="173"/>
      <c r="W57" s="172"/>
    </row>
    <row r="58" spans="1:23" ht="24.75" customHeight="1">
      <c r="A58" s="346" t="s">
        <v>201</v>
      </c>
      <c r="B58" s="346"/>
      <c r="C58" s="346"/>
      <c r="D58" s="51">
        <v>200</v>
      </c>
      <c r="E58" s="54">
        <v>0.6</v>
      </c>
      <c r="F58" s="84">
        <v>0.2</v>
      </c>
      <c r="G58" s="84">
        <v>26.6</v>
      </c>
      <c r="H58" s="10">
        <f>G58*4+F58*9+E58*4</f>
        <v>110.60000000000001</v>
      </c>
      <c r="I58" s="5">
        <v>25</v>
      </c>
      <c r="J58" s="5">
        <v>0.01</v>
      </c>
      <c r="K58" s="5">
        <v>0</v>
      </c>
      <c r="L58" s="5">
        <v>1.38</v>
      </c>
      <c r="M58" s="5">
        <v>10.85</v>
      </c>
      <c r="N58" s="5">
        <v>2.85</v>
      </c>
      <c r="O58" s="5">
        <v>2.91</v>
      </c>
      <c r="P58" s="5">
        <v>0.15</v>
      </c>
      <c r="Q58" s="107"/>
      <c r="T58" s="173"/>
      <c r="U58" s="173"/>
      <c r="V58" s="173"/>
      <c r="W58" s="172"/>
    </row>
    <row r="59" spans="1:23" ht="24.75" customHeight="1">
      <c r="A59" s="77" t="s">
        <v>53</v>
      </c>
      <c r="B59" s="3">
        <v>15</v>
      </c>
      <c r="C59" s="3">
        <v>15</v>
      </c>
      <c r="D59" s="3"/>
      <c r="E59" s="3"/>
      <c r="F59" s="3"/>
      <c r="G59" s="3"/>
      <c r="H59" s="3"/>
      <c r="I59" s="24"/>
      <c r="J59" s="24"/>
      <c r="K59" s="24"/>
      <c r="L59" s="24"/>
      <c r="M59" s="24"/>
      <c r="N59" s="24"/>
      <c r="O59" s="24"/>
      <c r="P59" s="24"/>
      <c r="T59" s="173"/>
      <c r="U59" s="173"/>
      <c r="V59" s="173"/>
      <c r="W59" s="172"/>
    </row>
    <row r="60" spans="1:23" ht="24.75" customHeight="1">
      <c r="A60" s="77" t="s">
        <v>4</v>
      </c>
      <c r="B60" s="3">
        <v>20</v>
      </c>
      <c r="C60" s="3">
        <v>20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T60" s="173"/>
      <c r="U60" s="173"/>
      <c r="V60" s="173"/>
      <c r="W60" s="172"/>
    </row>
    <row r="61" spans="1:23" ht="24.75" customHeight="1">
      <c r="A61" s="364" t="s">
        <v>18</v>
      </c>
      <c r="B61" s="364"/>
      <c r="C61" s="364"/>
      <c r="D61" s="210">
        <v>60</v>
      </c>
      <c r="E61" s="95">
        <v>4.92</v>
      </c>
      <c r="F61" s="95">
        <v>0.8400000000000001</v>
      </c>
      <c r="G61" s="95">
        <v>21.6</v>
      </c>
      <c r="H61" s="20">
        <v>117</v>
      </c>
      <c r="I61" s="99">
        <v>0</v>
      </c>
      <c r="J61" s="99">
        <v>0.15000000000000002</v>
      </c>
      <c r="K61" s="99">
        <v>0</v>
      </c>
      <c r="L61" s="99">
        <v>0</v>
      </c>
      <c r="M61" s="99">
        <v>19.799999999999997</v>
      </c>
      <c r="N61" s="99">
        <v>130.8</v>
      </c>
      <c r="O61" s="99">
        <v>37.2</v>
      </c>
      <c r="P61" s="99">
        <v>2.52</v>
      </c>
      <c r="T61" s="173"/>
      <c r="U61" s="173"/>
      <c r="V61" s="173"/>
      <c r="W61" s="172"/>
    </row>
    <row r="62" spans="1:23" ht="24.75" customHeight="1">
      <c r="A62" s="319" t="s">
        <v>59</v>
      </c>
      <c r="B62" s="320"/>
      <c r="C62" s="321"/>
      <c r="D62" s="51">
        <v>60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T62" s="173"/>
      <c r="U62" s="173"/>
      <c r="V62" s="173"/>
      <c r="W62" s="172"/>
    </row>
    <row r="63" spans="1:23" ht="24.75" customHeight="1">
      <c r="A63" s="335" t="s">
        <v>30</v>
      </c>
      <c r="B63" s="335"/>
      <c r="C63" s="335"/>
      <c r="D63" s="222">
        <v>60</v>
      </c>
      <c r="E63" s="4">
        <v>3.96</v>
      </c>
      <c r="F63" s="4">
        <v>0.72</v>
      </c>
      <c r="G63" s="4">
        <v>20.46</v>
      </c>
      <c r="H63" s="10">
        <v>108.6</v>
      </c>
      <c r="I63" s="5">
        <v>0</v>
      </c>
      <c r="J63" s="5">
        <v>0.10799999999999998</v>
      </c>
      <c r="K63" s="5">
        <v>0</v>
      </c>
      <c r="L63" s="5">
        <v>0</v>
      </c>
      <c r="M63" s="5">
        <v>21</v>
      </c>
      <c r="N63" s="5">
        <v>94.8</v>
      </c>
      <c r="O63" s="5">
        <v>28.2</v>
      </c>
      <c r="P63" s="5">
        <v>2.34</v>
      </c>
      <c r="T63" s="173"/>
      <c r="U63" s="173"/>
      <c r="V63" s="173"/>
      <c r="W63" s="172"/>
    </row>
    <row r="64" spans="1:23" ht="24.75" customHeight="1">
      <c r="A64" s="351" t="s">
        <v>250</v>
      </c>
      <c r="B64" s="351"/>
      <c r="C64" s="351"/>
      <c r="D64" s="84">
        <v>150</v>
      </c>
      <c r="E64" s="85">
        <v>0.2</v>
      </c>
      <c r="F64" s="85">
        <v>0.5</v>
      </c>
      <c r="G64" s="85">
        <v>20</v>
      </c>
      <c r="H64" s="10">
        <f>E64*4+F64*9+G64*4</f>
        <v>85.3</v>
      </c>
      <c r="I64" s="5">
        <v>12.23</v>
      </c>
      <c r="J64" s="5">
        <v>0.024700000000000003</v>
      </c>
      <c r="K64" s="5">
        <v>0.012350000000000002</v>
      </c>
      <c r="L64" s="5">
        <v>0.024699999999999996</v>
      </c>
      <c r="M64" s="5">
        <v>32.52166666666667</v>
      </c>
      <c r="N64" s="5">
        <v>27.99333333333333</v>
      </c>
      <c r="O64" s="5">
        <v>23.05333333333333</v>
      </c>
      <c r="P64" s="5">
        <v>0.9056666666666666</v>
      </c>
      <c r="T64" s="173"/>
      <c r="U64" s="173"/>
      <c r="V64" s="173"/>
      <c r="W64" s="172"/>
    </row>
    <row r="65" spans="1:23" ht="24.75" customHeight="1">
      <c r="A65" s="336" t="s">
        <v>251</v>
      </c>
      <c r="B65" s="337"/>
      <c r="C65" s="337"/>
      <c r="D65" s="338"/>
      <c r="E65" s="82">
        <f>E66+E68+E69</f>
        <v>12.8</v>
      </c>
      <c r="F65" s="82">
        <f aca="true" t="shared" si="1" ref="F65:P65">F66+F68+F69</f>
        <v>18.3</v>
      </c>
      <c r="G65" s="82">
        <f t="shared" si="1"/>
        <v>49.4</v>
      </c>
      <c r="H65" s="83">
        <f t="shared" si="1"/>
        <v>413.5</v>
      </c>
      <c r="I65" s="82">
        <f t="shared" si="1"/>
        <v>0.59</v>
      </c>
      <c r="J65" s="82">
        <f t="shared" si="1"/>
        <v>0.336</v>
      </c>
      <c r="K65" s="82">
        <f t="shared" si="1"/>
        <v>0.04</v>
      </c>
      <c r="L65" s="82">
        <f t="shared" si="1"/>
        <v>0</v>
      </c>
      <c r="M65" s="82">
        <f t="shared" si="1"/>
        <v>388.2</v>
      </c>
      <c r="N65" s="82">
        <f t="shared" si="1"/>
        <v>411.55</v>
      </c>
      <c r="O65" s="82">
        <f t="shared" si="1"/>
        <v>41.3</v>
      </c>
      <c r="P65" s="82">
        <f t="shared" si="1"/>
        <v>0.215</v>
      </c>
      <c r="T65" s="173"/>
      <c r="U65" s="173"/>
      <c r="V65" s="173"/>
      <c r="W65" s="172"/>
    </row>
    <row r="66" spans="1:23" ht="43.5" customHeight="1">
      <c r="A66" s="339" t="s">
        <v>252</v>
      </c>
      <c r="B66" s="340"/>
      <c r="C66" s="341"/>
      <c r="D66" s="23">
        <v>75</v>
      </c>
      <c r="E66" s="13">
        <v>3.4</v>
      </c>
      <c r="F66" s="13">
        <v>10.2</v>
      </c>
      <c r="G66" s="13">
        <v>35</v>
      </c>
      <c r="H66" s="10">
        <f>E66*4+F66*9+G66*4</f>
        <v>245.39999999999998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T66" s="173"/>
      <c r="U66" s="173"/>
      <c r="V66" s="173"/>
      <c r="W66" s="172"/>
    </row>
    <row r="67" spans="1:23" ht="43.5" customHeight="1">
      <c r="A67" s="330" t="s">
        <v>253</v>
      </c>
      <c r="B67" s="330"/>
      <c r="C67" s="330"/>
      <c r="D67" s="23">
        <v>75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T67" s="173"/>
      <c r="U67" s="173"/>
      <c r="V67" s="173"/>
      <c r="W67" s="172"/>
    </row>
    <row r="68" spans="1:23" ht="43.5" customHeight="1">
      <c r="A68" s="351" t="s">
        <v>219</v>
      </c>
      <c r="B68" s="351"/>
      <c r="C68" s="351"/>
      <c r="D68" s="222">
        <v>100</v>
      </c>
      <c r="E68" s="4">
        <v>3.5</v>
      </c>
      <c r="F68" s="4">
        <v>1.3</v>
      </c>
      <c r="G68" s="4">
        <v>4.5</v>
      </c>
      <c r="H68" s="10">
        <f>E68*4+F68*9+G68*4</f>
        <v>43.7</v>
      </c>
      <c r="I68" s="5">
        <v>0.57</v>
      </c>
      <c r="J68" s="5">
        <v>0.07600000000000001</v>
      </c>
      <c r="K68" s="5">
        <v>0</v>
      </c>
      <c r="L68" s="5">
        <v>0</v>
      </c>
      <c r="M68" s="5">
        <v>148.2</v>
      </c>
      <c r="N68" s="5">
        <v>231.55</v>
      </c>
      <c r="O68" s="5">
        <v>13.3</v>
      </c>
      <c r="P68" s="5">
        <v>0.095</v>
      </c>
      <c r="R68" s="175">
        <v>2</v>
      </c>
      <c r="S68" s="176"/>
      <c r="T68" s="173"/>
      <c r="U68" s="173"/>
      <c r="V68" s="173"/>
      <c r="W68" s="172"/>
    </row>
    <row r="69" spans="1:24" s="163" customFormat="1" ht="24.75" customHeight="1">
      <c r="A69" s="220" t="s">
        <v>254</v>
      </c>
      <c r="B69" s="3">
        <v>211</v>
      </c>
      <c r="C69" s="3">
        <v>200</v>
      </c>
      <c r="D69" s="222">
        <v>200</v>
      </c>
      <c r="E69" s="4">
        <v>5.9</v>
      </c>
      <c r="F69" s="4">
        <v>6.8</v>
      </c>
      <c r="G69" s="4">
        <v>9.9</v>
      </c>
      <c r="H69" s="20">
        <f>G69*4+F69*9+E69*4</f>
        <v>124.4</v>
      </c>
      <c r="I69" s="5">
        <v>0.02</v>
      </c>
      <c r="J69" s="5">
        <v>0.26</v>
      </c>
      <c r="K69" s="5">
        <v>0.04</v>
      </c>
      <c r="L69" s="5">
        <v>0</v>
      </c>
      <c r="M69" s="5">
        <v>240</v>
      </c>
      <c r="N69" s="5">
        <v>180</v>
      </c>
      <c r="O69" s="5">
        <v>28</v>
      </c>
      <c r="P69" s="5">
        <v>0.12</v>
      </c>
      <c r="Q69" s="110"/>
      <c r="R69" s="166" t="s">
        <v>30</v>
      </c>
      <c r="S69" s="176">
        <f>D108</f>
        <v>60</v>
      </c>
      <c r="T69" s="173"/>
      <c r="U69" s="69"/>
      <c r="V69" s="69"/>
      <c r="W69" s="69"/>
      <c r="X69" s="69"/>
    </row>
    <row r="70" spans="1:24" s="163" customFormat="1" ht="24.75" customHeight="1">
      <c r="A70" s="342" t="s">
        <v>259</v>
      </c>
      <c r="B70" s="343"/>
      <c r="C70" s="343"/>
      <c r="D70" s="343"/>
      <c r="E70" s="91">
        <f>E8+E65</f>
        <v>42.580000000000005</v>
      </c>
      <c r="F70" s="91">
        <f aca="true" t="shared" si="2" ref="F70:P70">F8+F65</f>
        <v>49.66</v>
      </c>
      <c r="G70" s="91">
        <f t="shared" si="2"/>
        <v>194.56</v>
      </c>
      <c r="H70" s="91">
        <f t="shared" si="2"/>
        <v>1403.3</v>
      </c>
      <c r="I70" s="91">
        <f t="shared" si="2"/>
        <v>54.27333333333334</v>
      </c>
      <c r="J70" s="92">
        <f t="shared" si="2"/>
        <v>0.9595333333333333</v>
      </c>
      <c r="K70" s="92">
        <f t="shared" si="2"/>
        <v>1.1643500000000002</v>
      </c>
      <c r="L70" s="92">
        <f t="shared" si="2"/>
        <v>8.842366666666665</v>
      </c>
      <c r="M70" s="92">
        <f t="shared" si="2"/>
        <v>607.1825</v>
      </c>
      <c r="N70" s="91">
        <f t="shared" si="2"/>
        <v>1026.4125000000001</v>
      </c>
      <c r="O70" s="92">
        <f t="shared" si="2"/>
        <v>205.45666666666665</v>
      </c>
      <c r="P70" s="92">
        <f t="shared" si="2"/>
        <v>9.840666666666666</v>
      </c>
      <c r="Q70" s="110"/>
      <c r="R70" s="166" t="s">
        <v>32</v>
      </c>
      <c r="S70" s="177">
        <f>D109+D112</f>
        <v>180</v>
      </c>
      <c r="T70" s="173"/>
      <c r="U70" s="69"/>
      <c r="V70" s="69"/>
      <c r="W70" s="69"/>
      <c r="X70" s="69"/>
    </row>
    <row r="71" spans="1:24" s="163" customFormat="1" ht="24.75" customHeight="1">
      <c r="A71" s="362" t="s">
        <v>91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108"/>
      <c r="R71" s="166" t="s">
        <v>33</v>
      </c>
      <c r="S71" s="177"/>
      <c r="T71" s="69"/>
      <c r="U71" s="69"/>
      <c r="V71" s="69"/>
      <c r="W71" s="69"/>
      <c r="X71" s="69"/>
    </row>
    <row r="72" spans="1:24" s="163" customFormat="1" ht="24.75" customHeight="1">
      <c r="A72" s="350" t="s">
        <v>0</v>
      </c>
      <c r="B72" s="345" t="s">
        <v>6</v>
      </c>
      <c r="C72" s="345" t="s">
        <v>7</v>
      </c>
      <c r="D72" s="350" t="s">
        <v>5</v>
      </c>
      <c r="E72" s="350"/>
      <c r="F72" s="350"/>
      <c r="G72" s="350"/>
      <c r="H72" s="350"/>
      <c r="I72" s="357" t="s">
        <v>23</v>
      </c>
      <c r="J72" s="357"/>
      <c r="K72" s="357"/>
      <c r="L72" s="357"/>
      <c r="M72" s="357"/>
      <c r="N72" s="357"/>
      <c r="O72" s="357"/>
      <c r="P72" s="357"/>
      <c r="Q72" s="108"/>
      <c r="R72" s="167" t="s">
        <v>55</v>
      </c>
      <c r="S72" s="177">
        <f>B104</f>
        <v>49</v>
      </c>
      <c r="T72" s="69"/>
      <c r="U72" s="69"/>
      <c r="V72" s="69"/>
      <c r="W72" s="69"/>
      <c r="X72" s="69"/>
    </row>
    <row r="73" spans="1:18" ht="24.75" customHeight="1">
      <c r="A73" s="350"/>
      <c r="B73" s="345"/>
      <c r="C73" s="345"/>
      <c r="D73" s="345" t="s">
        <v>8</v>
      </c>
      <c r="E73" s="350" t="s">
        <v>1</v>
      </c>
      <c r="F73" s="350" t="s">
        <v>2</v>
      </c>
      <c r="G73" s="350" t="s">
        <v>9</v>
      </c>
      <c r="H73" s="350" t="s">
        <v>3</v>
      </c>
      <c r="I73" s="357" t="s">
        <v>137</v>
      </c>
      <c r="J73" s="357"/>
      <c r="K73" s="357"/>
      <c r="L73" s="357"/>
      <c r="M73" s="357" t="s">
        <v>98</v>
      </c>
      <c r="N73" s="357"/>
      <c r="O73" s="357"/>
      <c r="P73" s="357"/>
      <c r="Q73" s="109"/>
      <c r="R73" s="167" t="s">
        <v>56</v>
      </c>
    </row>
    <row r="74" spans="1:19" ht="24.75" customHeight="1">
      <c r="A74" s="350"/>
      <c r="B74" s="345"/>
      <c r="C74" s="345"/>
      <c r="D74" s="345"/>
      <c r="E74" s="350"/>
      <c r="F74" s="350"/>
      <c r="G74" s="350"/>
      <c r="H74" s="350"/>
      <c r="I74" s="221" t="s">
        <v>138</v>
      </c>
      <c r="J74" s="221" t="s">
        <v>139</v>
      </c>
      <c r="K74" s="221" t="s">
        <v>140</v>
      </c>
      <c r="L74" s="221" t="s">
        <v>141</v>
      </c>
      <c r="M74" s="221" t="s">
        <v>24</v>
      </c>
      <c r="N74" s="221" t="s">
        <v>25</v>
      </c>
      <c r="O74" s="221" t="s">
        <v>26</v>
      </c>
      <c r="P74" s="221" t="s">
        <v>27</v>
      </c>
      <c r="Q74" s="109"/>
      <c r="R74" s="166" t="s">
        <v>34</v>
      </c>
      <c r="S74" s="170">
        <f>B84</f>
        <v>50.540000000000006</v>
      </c>
    </row>
    <row r="75" spans="1:19" ht="24.75" customHeight="1">
      <c r="A75" s="356" t="s">
        <v>117</v>
      </c>
      <c r="B75" s="356"/>
      <c r="C75" s="356"/>
      <c r="D75" s="356"/>
      <c r="E75" s="82">
        <f>E76+E94+E107+E108+E109+E79</f>
        <v>33.42</v>
      </c>
      <c r="F75" s="82">
        <f aca="true" t="shared" si="3" ref="F75:P75">F76+F94+F107+F108+F109+F79</f>
        <v>25.206666666666663</v>
      </c>
      <c r="G75" s="82">
        <f t="shared" si="3"/>
        <v>137.09333333333333</v>
      </c>
      <c r="H75" s="83">
        <f t="shared" si="3"/>
        <v>917.8333333333333</v>
      </c>
      <c r="I75" s="82">
        <f t="shared" si="3"/>
        <v>7.4366666666666665</v>
      </c>
      <c r="J75" s="82">
        <f t="shared" si="3"/>
        <v>0.6046666666666667</v>
      </c>
      <c r="K75" s="82">
        <f t="shared" si="3"/>
        <v>0.2</v>
      </c>
      <c r="L75" s="82">
        <f t="shared" si="3"/>
        <v>5.796491228070177</v>
      </c>
      <c r="M75" s="82">
        <f t="shared" si="3"/>
        <v>186.06666666666666</v>
      </c>
      <c r="N75" s="82">
        <f t="shared" si="3"/>
        <v>548.4236842105263</v>
      </c>
      <c r="O75" s="82">
        <f t="shared" si="3"/>
        <v>137.09736842105264</v>
      </c>
      <c r="P75" s="82">
        <f t="shared" si="3"/>
        <v>8.372807017543858</v>
      </c>
      <c r="Q75" s="109"/>
      <c r="R75" s="166" t="s">
        <v>35</v>
      </c>
      <c r="S75" s="170">
        <f>B103+B77+B101+B88+B89+B90+B93</f>
        <v>184.54</v>
      </c>
    </row>
    <row r="76" spans="1:18" ht="43.5" customHeight="1">
      <c r="A76" s="49" t="s">
        <v>182</v>
      </c>
      <c r="B76" s="9">
        <f>C76*1.82</f>
        <v>182</v>
      </c>
      <c r="C76" s="3">
        <v>100</v>
      </c>
      <c r="D76" s="222">
        <v>100</v>
      </c>
      <c r="E76" s="13">
        <v>1</v>
      </c>
      <c r="F76" s="4">
        <v>0.16666666666666669</v>
      </c>
      <c r="G76" s="4">
        <v>1.8333333333333333</v>
      </c>
      <c r="H76" s="39">
        <f>E76*4+F76*9+G76*4</f>
        <v>12.833333333333332</v>
      </c>
      <c r="I76" s="5">
        <v>5.666666666666666</v>
      </c>
      <c r="J76" s="5">
        <v>0.01666666666666667</v>
      </c>
      <c r="K76" s="5">
        <v>0</v>
      </c>
      <c r="L76" s="5">
        <v>0.13333333333333336</v>
      </c>
      <c r="M76" s="5">
        <v>24.26666666666667</v>
      </c>
      <c r="N76" s="5">
        <v>28.15</v>
      </c>
      <c r="O76" s="5">
        <v>15.35</v>
      </c>
      <c r="P76" s="5">
        <v>0.5833333333333333</v>
      </c>
      <c r="Q76" s="109"/>
      <c r="R76" s="166" t="s">
        <v>54</v>
      </c>
    </row>
    <row r="77" spans="1:19" ht="24.75" customHeight="1">
      <c r="A77" s="49" t="s">
        <v>334</v>
      </c>
      <c r="B77" s="9">
        <f>C77*1.05</f>
        <v>105</v>
      </c>
      <c r="C77" s="3">
        <v>100</v>
      </c>
      <c r="D77" s="222"/>
      <c r="E77" s="13"/>
      <c r="F77" s="4"/>
      <c r="G77" s="4"/>
      <c r="H77" s="39"/>
      <c r="I77" s="5"/>
      <c r="J77" s="5"/>
      <c r="K77" s="5"/>
      <c r="L77" s="5"/>
      <c r="M77" s="5"/>
      <c r="N77" s="5"/>
      <c r="O77" s="5"/>
      <c r="P77" s="5"/>
      <c r="Q77" s="109"/>
      <c r="R77" s="69" t="s">
        <v>72</v>
      </c>
      <c r="S77" s="69">
        <f>D107</f>
        <v>200</v>
      </c>
    </row>
    <row r="78" spans="1:18" ht="24.75" customHeight="1">
      <c r="A78" s="49" t="s">
        <v>335</v>
      </c>
      <c r="B78" s="9">
        <f>C78*1.18</f>
        <v>118</v>
      </c>
      <c r="C78" s="3">
        <v>100</v>
      </c>
      <c r="D78" s="222"/>
      <c r="E78" s="13"/>
      <c r="F78" s="4"/>
      <c r="G78" s="4"/>
      <c r="H78" s="13"/>
      <c r="I78" s="13"/>
      <c r="J78" s="4"/>
      <c r="K78" s="13"/>
      <c r="L78" s="13"/>
      <c r="M78" s="13"/>
      <c r="N78" s="13"/>
      <c r="O78" s="13"/>
      <c r="P78" s="13"/>
      <c r="Q78" s="108"/>
      <c r="R78" s="166" t="s">
        <v>36</v>
      </c>
    </row>
    <row r="79" spans="1:19" ht="43.5" customHeight="1">
      <c r="A79" s="319" t="s">
        <v>255</v>
      </c>
      <c r="B79" s="320"/>
      <c r="C79" s="317" t="s">
        <v>256</v>
      </c>
      <c r="D79" s="318"/>
      <c r="E79" s="4">
        <v>6.3</v>
      </c>
      <c r="F79" s="4">
        <v>6.9</v>
      </c>
      <c r="G79" s="4">
        <v>15.1</v>
      </c>
      <c r="H79" s="10">
        <f>G79*4+F79*9+E79*4</f>
        <v>147.7</v>
      </c>
      <c r="I79" s="5">
        <v>0.07</v>
      </c>
      <c r="J79" s="5">
        <v>0.17</v>
      </c>
      <c r="K79" s="5">
        <v>0.19</v>
      </c>
      <c r="L79" s="5">
        <v>0.2631578947368421</v>
      </c>
      <c r="M79" s="5">
        <v>41.4</v>
      </c>
      <c r="N79" s="5">
        <v>64.07368421052631</v>
      </c>
      <c r="O79" s="5">
        <v>12.947368421052632</v>
      </c>
      <c r="P79" s="5">
        <v>0.7894736842105263</v>
      </c>
      <c r="Q79" s="108"/>
      <c r="R79" s="167" t="s">
        <v>66</v>
      </c>
      <c r="S79" s="170"/>
    </row>
    <row r="80" spans="1:24" s="163" customFormat="1" ht="24.75" customHeight="1">
      <c r="A80" s="28" t="s">
        <v>22</v>
      </c>
      <c r="B80" s="26">
        <f>C80*1.36</f>
        <v>32.64</v>
      </c>
      <c r="C80" s="9">
        <v>24</v>
      </c>
      <c r="D80" s="9"/>
      <c r="E80" s="3"/>
      <c r="F80" s="3"/>
      <c r="G80" s="3"/>
      <c r="H80" s="222"/>
      <c r="I80" s="24"/>
      <c r="J80" s="24"/>
      <c r="K80" s="24"/>
      <c r="L80" s="24"/>
      <c r="M80" s="24"/>
      <c r="N80" s="24"/>
      <c r="O80" s="24"/>
      <c r="P80" s="24"/>
      <c r="Q80" s="105"/>
      <c r="R80" s="69" t="s">
        <v>79</v>
      </c>
      <c r="S80" s="69"/>
      <c r="T80" s="69"/>
      <c r="U80" s="69"/>
      <c r="V80" s="69"/>
      <c r="W80" s="69"/>
      <c r="X80" s="69"/>
    </row>
    <row r="81" spans="1:24" s="163" customFormat="1" ht="24.75" customHeight="1">
      <c r="A81" s="28" t="s">
        <v>46</v>
      </c>
      <c r="B81" s="27">
        <f>C81*1.18</f>
        <v>28.32</v>
      </c>
      <c r="C81" s="9">
        <v>24</v>
      </c>
      <c r="D81" s="222"/>
      <c r="E81" s="22"/>
      <c r="F81" s="22"/>
      <c r="G81" s="22"/>
      <c r="H81" s="10"/>
      <c r="I81" s="4"/>
      <c r="J81" s="4"/>
      <c r="K81" s="4"/>
      <c r="L81" s="4"/>
      <c r="M81" s="4"/>
      <c r="N81" s="4"/>
      <c r="O81" s="4"/>
      <c r="P81" s="4"/>
      <c r="Q81" s="105"/>
      <c r="R81" s="166" t="s">
        <v>37</v>
      </c>
      <c r="S81" s="178"/>
      <c r="T81" s="69"/>
      <c r="U81" s="69"/>
      <c r="V81" s="69"/>
      <c r="W81" s="69"/>
      <c r="X81" s="69"/>
    </row>
    <row r="82" spans="1:19" ht="24.75" customHeight="1">
      <c r="A82" s="28" t="s">
        <v>257</v>
      </c>
      <c r="B82" s="27">
        <v>11</v>
      </c>
      <c r="C82" s="9">
        <v>10</v>
      </c>
      <c r="D82" s="222"/>
      <c r="E82" s="22"/>
      <c r="F82" s="22"/>
      <c r="G82" s="22"/>
      <c r="H82" s="10"/>
      <c r="I82" s="4"/>
      <c r="J82" s="4"/>
      <c r="K82" s="4"/>
      <c r="L82" s="4"/>
      <c r="M82" s="4"/>
      <c r="N82" s="4"/>
      <c r="O82" s="4"/>
      <c r="P82" s="4"/>
      <c r="Q82" s="109"/>
      <c r="R82" s="69" t="s">
        <v>80</v>
      </c>
      <c r="S82" s="170">
        <f>B80</f>
        <v>32.64</v>
      </c>
    </row>
    <row r="83" spans="1:19" ht="43.5" customHeight="1">
      <c r="A83" s="29" t="s">
        <v>258</v>
      </c>
      <c r="B83" s="27">
        <v>11</v>
      </c>
      <c r="C83" s="9">
        <v>10</v>
      </c>
      <c r="D83" s="222"/>
      <c r="E83" s="22"/>
      <c r="F83" s="22"/>
      <c r="G83" s="22"/>
      <c r="H83" s="10"/>
      <c r="I83" s="4"/>
      <c r="J83" s="4"/>
      <c r="K83" s="4"/>
      <c r="L83" s="4"/>
      <c r="M83" s="4"/>
      <c r="N83" s="4"/>
      <c r="O83" s="4"/>
      <c r="P83" s="4"/>
      <c r="Q83" s="108"/>
      <c r="R83" s="167" t="s">
        <v>75</v>
      </c>
      <c r="S83" s="170">
        <f>B96</f>
        <v>84</v>
      </c>
    </row>
    <row r="84" spans="1:19" ht="24.75" customHeight="1">
      <c r="A84" s="77" t="s">
        <v>12</v>
      </c>
      <c r="B84" s="9">
        <f>C84*1.33</f>
        <v>50.540000000000006</v>
      </c>
      <c r="C84" s="9">
        <v>38</v>
      </c>
      <c r="D84" s="3"/>
      <c r="E84" s="3"/>
      <c r="F84" s="80"/>
      <c r="G84" s="80"/>
      <c r="H84" s="9"/>
      <c r="I84" s="80"/>
      <c r="J84" s="80"/>
      <c r="K84" s="80"/>
      <c r="L84" s="80"/>
      <c r="M84" s="80"/>
      <c r="N84" s="9"/>
      <c r="O84" s="80"/>
      <c r="P84" s="80"/>
      <c r="Q84" s="108"/>
      <c r="R84" s="166" t="s">
        <v>38</v>
      </c>
      <c r="S84" s="170">
        <f>B83+B82</f>
        <v>22</v>
      </c>
    </row>
    <row r="85" spans="1:18" ht="24.75" customHeight="1">
      <c r="A85" s="8" t="s">
        <v>13</v>
      </c>
      <c r="B85" s="16">
        <f>C85*1.43</f>
        <v>54.339999999999996</v>
      </c>
      <c r="C85" s="16">
        <v>38</v>
      </c>
      <c r="D85" s="3"/>
      <c r="E85" s="32"/>
      <c r="F85" s="33"/>
      <c r="G85" s="33"/>
      <c r="H85" s="16"/>
      <c r="I85" s="80"/>
      <c r="J85" s="80"/>
      <c r="K85" s="80"/>
      <c r="L85" s="80"/>
      <c r="M85" s="80"/>
      <c r="N85" s="9"/>
      <c r="O85" s="80"/>
      <c r="P85" s="80"/>
      <c r="Q85" s="108"/>
      <c r="R85" s="166" t="s">
        <v>39</v>
      </c>
    </row>
    <row r="86" spans="1:19" ht="24.75" customHeight="1">
      <c r="A86" s="8" t="s">
        <v>14</v>
      </c>
      <c r="B86" s="16">
        <f>C86*1.54</f>
        <v>58.52</v>
      </c>
      <c r="C86" s="16">
        <v>38</v>
      </c>
      <c r="D86" s="3"/>
      <c r="E86" s="230"/>
      <c r="F86" s="231"/>
      <c r="G86" s="231"/>
      <c r="H86" s="232"/>
      <c r="I86" s="233"/>
      <c r="J86" s="233"/>
      <c r="K86" s="233"/>
      <c r="L86" s="233"/>
      <c r="M86" s="233"/>
      <c r="N86" s="234"/>
      <c r="O86" s="233"/>
      <c r="P86" s="233"/>
      <c r="Q86" s="105"/>
      <c r="R86" s="167" t="s">
        <v>81</v>
      </c>
      <c r="S86" s="170"/>
    </row>
    <row r="87" spans="1:19" ht="24.75" customHeight="1">
      <c r="A87" s="8" t="s">
        <v>245</v>
      </c>
      <c r="B87" s="16">
        <f>C87*1.67</f>
        <v>63.459999999999994</v>
      </c>
      <c r="C87" s="16">
        <v>38</v>
      </c>
      <c r="D87" s="3"/>
      <c r="E87" s="32"/>
      <c r="F87" s="33"/>
      <c r="G87" s="33"/>
      <c r="H87" s="16"/>
      <c r="I87" s="80"/>
      <c r="J87" s="80"/>
      <c r="K87" s="80"/>
      <c r="L87" s="80"/>
      <c r="M87" s="80"/>
      <c r="N87" s="9"/>
      <c r="O87" s="80"/>
      <c r="P87" s="80"/>
      <c r="Q87" s="110"/>
      <c r="R87" s="69" t="s">
        <v>82</v>
      </c>
      <c r="S87" s="69">
        <f>B124</f>
        <v>207</v>
      </c>
    </row>
    <row r="88" spans="1:19" ht="24.75" customHeight="1">
      <c r="A88" s="77" t="s">
        <v>16</v>
      </c>
      <c r="B88" s="9">
        <f>C88*1.19</f>
        <v>21.419999999999998</v>
      </c>
      <c r="C88" s="9">
        <v>18</v>
      </c>
      <c r="D88" s="3"/>
      <c r="E88" s="3"/>
      <c r="F88" s="80"/>
      <c r="G88" s="80"/>
      <c r="H88" s="9"/>
      <c r="I88" s="80"/>
      <c r="J88" s="80"/>
      <c r="K88" s="80"/>
      <c r="L88" s="80"/>
      <c r="M88" s="80"/>
      <c r="N88" s="9"/>
      <c r="O88" s="80"/>
      <c r="P88" s="80"/>
      <c r="Q88" s="108"/>
      <c r="R88" s="166" t="s">
        <v>40</v>
      </c>
      <c r="S88" s="170"/>
    </row>
    <row r="89" spans="1:19" ht="24.75" customHeight="1">
      <c r="A89" s="77" t="s">
        <v>243</v>
      </c>
      <c r="B89" s="9">
        <f>C89*1.82</f>
        <v>27.3</v>
      </c>
      <c r="C89" s="9">
        <v>15</v>
      </c>
      <c r="D89" s="3"/>
      <c r="E89" s="3"/>
      <c r="F89" s="80"/>
      <c r="G89" s="80"/>
      <c r="H89" s="9"/>
      <c r="I89" s="80"/>
      <c r="J89" s="80"/>
      <c r="K89" s="80"/>
      <c r="L89" s="80"/>
      <c r="M89" s="80"/>
      <c r="N89" s="9"/>
      <c r="O89" s="80"/>
      <c r="P89" s="80"/>
      <c r="Q89" s="110"/>
      <c r="R89" s="166" t="s">
        <v>41</v>
      </c>
      <c r="S89" s="170">
        <f>C92</f>
        <v>5</v>
      </c>
    </row>
    <row r="90" spans="1:24" s="163" customFormat="1" ht="45" customHeight="1">
      <c r="A90" s="81" t="s">
        <v>52</v>
      </c>
      <c r="B90" s="9">
        <v>3</v>
      </c>
      <c r="C90" s="9">
        <v>3</v>
      </c>
      <c r="D90" s="3"/>
      <c r="E90" s="3"/>
      <c r="F90" s="3"/>
      <c r="G90" s="3"/>
      <c r="H90" s="9"/>
      <c r="I90" s="3"/>
      <c r="J90" s="3"/>
      <c r="K90" s="3"/>
      <c r="L90" s="3"/>
      <c r="M90" s="3"/>
      <c r="N90" s="3"/>
      <c r="O90" s="3"/>
      <c r="P90" s="3"/>
      <c r="Q90" s="110"/>
      <c r="R90" s="167" t="s">
        <v>42</v>
      </c>
      <c r="S90" s="69"/>
      <c r="T90" s="69"/>
      <c r="U90" s="69"/>
      <c r="V90" s="69"/>
      <c r="W90" s="69"/>
      <c r="X90" s="69"/>
    </row>
    <row r="91" spans="1:24" s="163" customFormat="1" ht="24.75" customHeight="1">
      <c r="A91" s="229" t="s">
        <v>17</v>
      </c>
      <c r="B91" s="9">
        <v>5</v>
      </c>
      <c r="C91" s="9">
        <v>5</v>
      </c>
      <c r="D91" s="3"/>
      <c r="E91" s="3"/>
      <c r="F91" s="80"/>
      <c r="G91" s="80"/>
      <c r="H91" s="9"/>
      <c r="I91" s="80"/>
      <c r="J91" s="80"/>
      <c r="K91" s="80"/>
      <c r="L91" s="80"/>
      <c r="M91" s="80"/>
      <c r="N91" s="9"/>
      <c r="O91" s="80"/>
      <c r="P91" s="80"/>
      <c r="Q91" s="110"/>
      <c r="R91" s="166" t="s">
        <v>43</v>
      </c>
      <c r="S91" s="170">
        <f>C91</f>
        <v>5</v>
      </c>
      <c r="T91" s="69"/>
      <c r="U91" s="69"/>
      <c r="V91" s="69"/>
      <c r="W91" s="69"/>
      <c r="X91" s="69"/>
    </row>
    <row r="92" spans="1:24" s="163" customFormat="1" ht="24.75" customHeight="1">
      <c r="A92" s="229" t="s">
        <v>92</v>
      </c>
      <c r="B92" s="9">
        <v>5</v>
      </c>
      <c r="C92" s="9">
        <v>5</v>
      </c>
      <c r="D92" s="3"/>
      <c r="E92" s="3"/>
      <c r="F92" s="80"/>
      <c r="G92" s="80"/>
      <c r="H92" s="80"/>
      <c r="I92" s="80"/>
      <c r="J92" s="80"/>
      <c r="K92" s="80"/>
      <c r="L92" s="80"/>
      <c r="M92" s="80"/>
      <c r="N92" s="9"/>
      <c r="O92" s="80"/>
      <c r="P92" s="80"/>
      <c r="Q92" s="110"/>
      <c r="R92" s="166" t="s">
        <v>44</v>
      </c>
      <c r="S92" s="170">
        <f>B100</f>
        <v>9</v>
      </c>
      <c r="T92" s="69"/>
      <c r="U92" s="69"/>
      <c r="V92" s="69"/>
      <c r="W92" s="69"/>
      <c r="X92" s="69"/>
    </row>
    <row r="93" spans="1:24" s="163" customFormat="1" ht="24.75" customHeight="1">
      <c r="A93" s="12" t="s">
        <v>249</v>
      </c>
      <c r="B93" s="80">
        <v>0.1</v>
      </c>
      <c r="C93" s="80">
        <v>0.1</v>
      </c>
      <c r="D93" s="3"/>
      <c r="E93" s="3"/>
      <c r="F93" s="80"/>
      <c r="G93" s="80"/>
      <c r="H93" s="9"/>
      <c r="I93" s="80"/>
      <c r="J93" s="80"/>
      <c r="K93" s="80"/>
      <c r="L93" s="80"/>
      <c r="M93" s="80"/>
      <c r="N93" s="9"/>
      <c r="O93" s="80"/>
      <c r="P93" s="80"/>
      <c r="Q93" s="110"/>
      <c r="R93" s="166" t="s">
        <v>45</v>
      </c>
      <c r="S93" s="170"/>
      <c r="T93" s="69"/>
      <c r="U93" s="69"/>
      <c r="V93" s="69"/>
      <c r="W93" s="69"/>
      <c r="X93" s="69"/>
    </row>
    <row r="94" spans="1:18" ht="24.75" customHeight="1">
      <c r="A94" s="368" t="s">
        <v>214</v>
      </c>
      <c r="B94" s="368"/>
      <c r="C94" s="368"/>
      <c r="D94" s="54">
        <v>200</v>
      </c>
      <c r="E94" s="55">
        <v>15</v>
      </c>
      <c r="F94" s="55">
        <v>15.9</v>
      </c>
      <c r="G94" s="4">
        <v>37.9</v>
      </c>
      <c r="H94" s="39">
        <f>G94*4+F94*9+E94*4</f>
        <v>354.7</v>
      </c>
      <c r="I94" s="5">
        <v>1.3</v>
      </c>
      <c r="J94" s="5">
        <v>0.03</v>
      </c>
      <c r="K94" s="5">
        <v>0.01</v>
      </c>
      <c r="L94" s="5">
        <v>5.4</v>
      </c>
      <c r="M94" s="5">
        <v>33</v>
      </c>
      <c r="N94" s="5">
        <v>133</v>
      </c>
      <c r="O94" s="5">
        <v>31</v>
      </c>
      <c r="P94" s="5">
        <v>1.3</v>
      </c>
      <c r="Q94" s="110"/>
      <c r="R94" s="166" t="s">
        <v>70</v>
      </c>
    </row>
    <row r="95" spans="1:18" ht="24.75" customHeight="1">
      <c r="A95" s="29" t="s">
        <v>204</v>
      </c>
      <c r="B95" s="26">
        <f>C95*1.054</f>
        <v>79.05</v>
      </c>
      <c r="C95" s="19">
        <v>75</v>
      </c>
      <c r="D95" s="54"/>
      <c r="E95" s="54"/>
      <c r="F95" s="55"/>
      <c r="G95" s="4"/>
      <c r="H95" s="39"/>
      <c r="I95" s="5"/>
      <c r="J95" s="5"/>
      <c r="K95" s="5"/>
      <c r="L95" s="5"/>
      <c r="M95" s="5"/>
      <c r="N95" s="5"/>
      <c r="O95" s="5"/>
      <c r="P95" s="5"/>
      <c r="Q95" s="110"/>
      <c r="R95" s="166" t="s">
        <v>60</v>
      </c>
    </row>
    <row r="96" spans="1:19" ht="24.75" customHeight="1">
      <c r="A96" s="29" t="s">
        <v>205</v>
      </c>
      <c r="B96" s="26">
        <v>84</v>
      </c>
      <c r="C96" s="9">
        <v>75</v>
      </c>
      <c r="D96" s="3"/>
      <c r="E96" s="3"/>
      <c r="F96" s="3"/>
      <c r="G96" s="3"/>
      <c r="H96" s="3"/>
      <c r="I96" s="6"/>
      <c r="J96" s="6"/>
      <c r="K96" s="6"/>
      <c r="L96" s="6"/>
      <c r="M96" s="6"/>
      <c r="N96" s="6"/>
      <c r="O96" s="6"/>
      <c r="P96" s="6"/>
      <c r="Q96" s="110"/>
      <c r="R96" s="166" t="s">
        <v>71</v>
      </c>
      <c r="S96" s="170"/>
    </row>
    <row r="97" spans="1:24" s="163" customFormat="1" ht="24.75" customHeight="1">
      <c r="A97" s="29" t="s">
        <v>206</v>
      </c>
      <c r="B97" s="26"/>
      <c r="C97" s="9">
        <v>50</v>
      </c>
      <c r="D97" s="3"/>
      <c r="E97" s="3"/>
      <c r="F97" s="3"/>
      <c r="G97" s="3"/>
      <c r="H97" s="3"/>
      <c r="I97" s="6"/>
      <c r="J97" s="6"/>
      <c r="K97" s="6"/>
      <c r="L97" s="6"/>
      <c r="M97" s="6"/>
      <c r="N97" s="6"/>
      <c r="O97" s="6"/>
      <c r="P97" s="6"/>
      <c r="Q97" s="110"/>
      <c r="R97" s="69"/>
      <c r="S97" s="69"/>
      <c r="T97" s="69"/>
      <c r="U97" s="69"/>
      <c r="V97" s="69"/>
      <c r="W97" s="69"/>
      <c r="X97" s="69"/>
    </row>
    <row r="98" spans="1:24" s="163" customFormat="1" ht="24.75" customHeight="1">
      <c r="A98" s="29" t="s">
        <v>215</v>
      </c>
      <c r="B98" s="26">
        <f>C98*1.054</f>
        <v>73.78</v>
      </c>
      <c r="C98" s="9">
        <v>70</v>
      </c>
      <c r="D98" s="3"/>
      <c r="E98" s="3"/>
      <c r="F98" s="3"/>
      <c r="G98" s="3"/>
      <c r="H98" s="3"/>
      <c r="I98" s="6"/>
      <c r="J98" s="6"/>
      <c r="K98" s="6"/>
      <c r="L98" s="6"/>
      <c r="M98" s="6"/>
      <c r="N98" s="6"/>
      <c r="O98" s="6"/>
      <c r="P98" s="6"/>
      <c r="Q98" s="110"/>
      <c r="U98" s="69"/>
      <c r="V98" s="69"/>
      <c r="W98" s="69"/>
      <c r="X98" s="69"/>
    </row>
    <row r="99" spans="1:24" s="163" customFormat="1" ht="24.75" customHeight="1">
      <c r="A99" s="29" t="s">
        <v>207</v>
      </c>
      <c r="B99" s="26"/>
      <c r="C99" s="9">
        <v>50</v>
      </c>
      <c r="D99" s="3"/>
      <c r="E99" s="3"/>
      <c r="F99" s="3"/>
      <c r="G99" s="3"/>
      <c r="H99" s="3"/>
      <c r="I99" s="6"/>
      <c r="J99" s="6"/>
      <c r="K99" s="6"/>
      <c r="L99" s="6"/>
      <c r="M99" s="6"/>
      <c r="N99" s="6"/>
      <c r="O99" s="6"/>
      <c r="P99" s="6"/>
      <c r="Q99" s="110"/>
      <c r="U99" s="69"/>
      <c r="V99" s="69"/>
      <c r="W99" s="69"/>
      <c r="X99" s="69"/>
    </row>
    <row r="100" spans="1:17" ht="24.75" customHeight="1">
      <c r="A100" s="8" t="s">
        <v>11</v>
      </c>
      <c r="B100" s="16">
        <v>9</v>
      </c>
      <c r="C100" s="16">
        <v>9</v>
      </c>
      <c r="D100" s="32"/>
      <c r="E100" s="32"/>
      <c r="F100" s="32"/>
      <c r="G100" s="3"/>
      <c r="H100" s="32"/>
      <c r="I100" s="32"/>
      <c r="J100" s="32"/>
      <c r="K100" s="3"/>
      <c r="L100" s="3"/>
      <c r="M100" s="3"/>
      <c r="N100" s="3"/>
      <c r="O100" s="32"/>
      <c r="P100" s="32"/>
      <c r="Q100" s="110"/>
    </row>
    <row r="101" spans="1:17" ht="24.75" customHeight="1">
      <c r="A101" s="8" t="s">
        <v>16</v>
      </c>
      <c r="B101" s="16">
        <f>C101*1.19</f>
        <v>13.09</v>
      </c>
      <c r="C101" s="16">
        <v>11</v>
      </c>
      <c r="D101" s="32"/>
      <c r="E101" s="32"/>
      <c r="F101" s="32"/>
      <c r="G101" s="3"/>
      <c r="H101" s="32"/>
      <c r="I101" s="32"/>
      <c r="J101" s="32"/>
      <c r="K101" s="3"/>
      <c r="L101" s="3"/>
      <c r="M101" s="3"/>
      <c r="N101" s="3"/>
      <c r="O101" s="32"/>
      <c r="P101" s="32"/>
      <c r="Q101" s="110"/>
    </row>
    <row r="102" spans="1:17" ht="24.75" customHeight="1">
      <c r="A102" s="46" t="s">
        <v>144</v>
      </c>
      <c r="B102" s="16">
        <f>C102*1.25</f>
        <v>13.75</v>
      </c>
      <c r="C102" s="16">
        <v>11</v>
      </c>
      <c r="D102" s="32"/>
      <c r="E102" s="32"/>
      <c r="F102" s="39"/>
      <c r="G102" s="32"/>
      <c r="H102" s="32"/>
      <c r="I102" s="53"/>
      <c r="J102" s="53"/>
      <c r="K102" s="53"/>
      <c r="L102" s="53"/>
      <c r="M102" s="53"/>
      <c r="N102" s="53"/>
      <c r="O102" s="53"/>
      <c r="P102" s="53"/>
      <c r="Q102" s="107"/>
    </row>
    <row r="103" spans="1:17" ht="24.75" customHeight="1">
      <c r="A103" s="46" t="s">
        <v>15</v>
      </c>
      <c r="B103" s="16">
        <f>C103*1.33</f>
        <v>14.63</v>
      </c>
      <c r="C103" s="16">
        <v>11</v>
      </c>
      <c r="D103" s="32"/>
      <c r="E103" s="32"/>
      <c r="F103" s="39"/>
      <c r="G103" s="32"/>
      <c r="H103" s="32"/>
      <c r="I103" s="53"/>
      <c r="J103" s="53"/>
      <c r="K103" s="53"/>
      <c r="L103" s="53"/>
      <c r="M103" s="53"/>
      <c r="N103" s="53"/>
      <c r="O103" s="53"/>
      <c r="P103" s="53"/>
      <c r="Q103" s="110"/>
    </row>
    <row r="104" spans="1:17" ht="24.75" customHeight="1">
      <c r="A104" s="46" t="s">
        <v>20</v>
      </c>
      <c r="B104" s="16">
        <v>49</v>
      </c>
      <c r="C104" s="16">
        <v>49</v>
      </c>
      <c r="D104" s="32"/>
      <c r="E104" s="32"/>
      <c r="F104" s="39"/>
      <c r="G104" s="32"/>
      <c r="H104" s="32"/>
      <c r="I104" s="53"/>
      <c r="J104" s="53"/>
      <c r="K104" s="53"/>
      <c r="L104" s="53"/>
      <c r="M104" s="53"/>
      <c r="N104" s="53"/>
      <c r="O104" s="53"/>
      <c r="P104" s="53"/>
      <c r="Q104" s="107"/>
    </row>
    <row r="105" spans="1:17" ht="24.75" customHeight="1">
      <c r="A105" s="46" t="s">
        <v>208</v>
      </c>
      <c r="B105" s="16">
        <v>104</v>
      </c>
      <c r="C105" s="16">
        <v>104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107"/>
    </row>
    <row r="106" spans="1:17" ht="24.75" customHeight="1">
      <c r="A106" s="46" t="s">
        <v>209</v>
      </c>
      <c r="B106" s="16"/>
      <c r="C106" s="16">
        <v>150</v>
      </c>
      <c r="D106" s="32"/>
      <c r="E106" s="32"/>
      <c r="F106" s="39"/>
      <c r="G106" s="32"/>
      <c r="H106" s="32"/>
      <c r="I106" s="53"/>
      <c r="J106" s="53"/>
      <c r="K106" s="53"/>
      <c r="L106" s="53"/>
      <c r="M106" s="53"/>
      <c r="N106" s="53"/>
      <c r="O106" s="53"/>
      <c r="P106" s="53"/>
      <c r="Q106" s="107"/>
    </row>
    <row r="107" spans="1:17" ht="24.75" customHeight="1">
      <c r="A107" s="331" t="s">
        <v>260</v>
      </c>
      <c r="B107" s="331"/>
      <c r="C107" s="331"/>
      <c r="D107" s="210">
        <v>200</v>
      </c>
      <c r="E107" s="4">
        <v>0.6</v>
      </c>
      <c r="F107" s="4">
        <v>0.4</v>
      </c>
      <c r="G107" s="4">
        <v>33</v>
      </c>
      <c r="H107" s="20">
        <f>G107*4+F107*9+E107*4</f>
        <v>138</v>
      </c>
      <c r="I107" s="95">
        <v>0.4</v>
      </c>
      <c r="J107" s="95">
        <v>0.08</v>
      </c>
      <c r="K107" s="95">
        <v>0</v>
      </c>
      <c r="L107" s="95">
        <v>0</v>
      </c>
      <c r="M107" s="95">
        <v>40</v>
      </c>
      <c r="N107" s="95">
        <v>54</v>
      </c>
      <c r="O107" s="95">
        <v>0</v>
      </c>
      <c r="P107" s="95">
        <v>0</v>
      </c>
      <c r="Q107" s="107"/>
    </row>
    <row r="108" spans="1:17" ht="24.75" customHeight="1">
      <c r="A108" s="335" t="s">
        <v>30</v>
      </c>
      <c r="B108" s="335"/>
      <c r="C108" s="335"/>
      <c r="D108" s="222">
        <v>60</v>
      </c>
      <c r="E108" s="4">
        <v>3.96</v>
      </c>
      <c r="F108" s="4">
        <v>0.72</v>
      </c>
      <c r="G108" s="4">
        <v>20.46</v>
      </c>
      <c r="H108" s="10">
        <v>108.6</v>
      </c>
      <c r="I108" s="5">
        <v>0</v>
      </c>
      <c r="J108" s="5">
        <v>0.10799999999999998</v>
      </c>
      <c r="K108" s="5">
        <v>0</v>
      </c>
      <c r="L108" s="5">
        <v>0</v>
      </c>
      <c r="M108" s="5">
        <v>21</v>
      </c>
      <c r="N108" s="5">
        <v>94.8</v>
      </c>
      <c r="O108" s="5">
        <v>28.2</v>
      </c>
      <c r="P108" s="5">
        <v>2.34</v>
      </c>
      <c r="Q108" s="110"/>
    </row>
    <row r="109" spans="1:17" ht="24.75" customHeight="1">
      <c r="A109" s="364" t="s">
        <v>18</v>
      </c>
      <c r="B109" s="364"/>
      <c r="C109" s="364"/>
      <c r="D109" s="210">
        <v>80</v>
      </c>
      <c r="E109" s="95">
        <v>6.5600000000000005</v>
      </c>
      <c r="F109" s="95">
        <v>1.12</v>
      </c>
      <c r="G109" s="95">
        <v>28.8</v>
      </c>
      <c r="H109" s="20">
        <v>156</v>
      </c>
      <c r="I109" s="99">
        <v>0</v>
      </c>
      <c r="J109" s="99">
        <v>0.20000000000000004</v>
      </c>
      <c r="K109" s="99">
        <v>0</v>
      </c>
      <c r="L109" s="99">
        <v>0</v>
      </c>
      <c r="M109" s="99">
        <v>26.399999999999995</v>
      </c>
      <c r="N109" s="99">
        <v>174.4</v>
      </c>
      <c r="O109" s="99">
        <v>49.6</v>
      </c>
      <c r="P109" s="99">
        <v>3.36</v>
      </c>
      <c r="Q109" s="110"/>
    </row>
    <row r="110" spans="1:17" ht="24.75" customHeight="1">
      <c r="A110" s="319" t="s">
        <v>59</v>
      </c>
      <c r="B110" s="320"/>
      <c r="C110" s="321"/>
      <c r="D110" s="51">
        <v>80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110"/>
    </row>
    <row r="111" spans="1:16" ht="24.75" customHeight="1">
      <c r="A111" s="336" t="s">
        <v>251</v>
      </c>
      <c r="B111" s="337"/>
      <c r="C111" s="337"/>
      <c r="D111" s="338"/>
      <c r="E111" s="82">
        <f>E112+E124</f>
        <v>10.125</v>
      </c>
      <c r="F111" s="82">
        <f aca="true" t="shared" si="4" ref="F111:P111">F112+F124</f>
        <v>15.75</v>
      </c>
      <c r="G111" s="82">
        <f t="shared" si="4"/>
        <v>61.7</v>
      </c>
      <c r="H111" s="83">
        <f t="shared" si="4"/>
        <v>429.05000000000007</v>
      </c>
      <c r="I111" s="82">
        <f t="shared" si="4"/>
        <v>1</v>
      </c>
      <c r="J111" s="82">
        <f t="shared" si="4"/>
        <v>0.1</v>
      </c>
      <c r="K111" s="82">
        <f t="shared" si="4"/>
        <v>0</v>
      </c>
      <c r="L111" s="82">
        <f t="shared" si="4"/>
        <v>0.7075000000000001</v>
      </c>
      <c r="M111" s="82">
        <f t="shared" si="4"/>
        <v>353.75</v>
      </c>
      <c r="N111" s="82">
        <f t="shared" si="4"/>
        <v>416</v>
      </c>
      <c r="O111" s="82">
        <f t="shared" si="4"/>
        <v>14.575</v>
      </c>
      <c r="P111" s="82">
        <f t="shared" si="4"/>
        <v>0.03</v>
      </c>
    </row>
    <row r="112" spans="1:16" ht="43.5" customHeight="1">
      <c r="A112" s="339" t="s">
        <v>261</v>
      </c>
      <c r="B112" s="340"/>
      <c r="C112" s="341"/>
      <c r="D112" s="222">
        <v>100</v>
      </c>
      <c r="E112" s="4">
        <v>4.625</v>
      </c>
      <c r="F112" s="4">
        <v>7.75</v>
      </c>
      <c r="G112" s="4">
        <v>52.5</v>
      </c>
      <c r="H112" s="10">
        <v>298.25000000000006</v>
      </c>
      <c r="I112" s="5">
        <v>1</v>
      </c>
      <c r="J112" s="5">
        <v>0</v>
      </c>
      <c r="K112" s="5">
        <v>0</v>
      </c>
      <c r="L112" s="5">
        <v>0.6875000000000001</v>
      </c>
      <c r="M112" s="5">
        <v>73.75</v>
      </c>
      <c r="N112" s="5">
        <v>150</v>
      </c>
      <c r="O112" s="5">
        <v>9.375</v>
      </c>
      <c r="P112" s="5">
        <v>0</v>
      </c>
    </row>
    <row r="113" spans="1:24" s="163" customFormat="1" ht="24.75" customHeight="1">
      <c r="A113" s="352" t="s">
        <v>142</v>
      </c>
      <c r="B113" s="353"/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353"/>
      <c r="N113" s="353"/>
      <c r="O113" s="353"/>
      <c r="P113" s="354"/>
      <c r="Q113" s="113"/>
      <c r="T113" s="69"/>
      <c r="U113" s="69"/>
      <c r="V113" s="69"/>
      <c r="W113" s="69"/>
      <c r="X113" s="69"/>
    </row>
    <row r="114" spans="1:24" s="163" customFormat="1" ht="24.75" customHeight="1">
      <c r="A114" s="325" t="s">
        <v>262</v>
      </c>
      <c r="B114" s="325"/>
      <c r="C114" s="325"/>
      <c r="D114" s="23">
        <v>100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13"/>
      <c r="T114" s="69"/>
      <c r="U114" s="69"/>
      <c r="V114" s="69"/>
      <c r="W114" s="69"/>
      <c r="X114" s="69"/>
    </row>
    <row r="115" spans="1:24" s="163" customFormat="1" ht="24.75" customHeight="1">
      <c r="A115" s="8" t="s">
        <v>19</v>
      </c>
      <c r="B115" s="16">
        <v>68</v>
      </c>
      <c r="C115" s="16">
        <v>68</v>
      </c>
      <c r="D115" s="33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113"/>
      <c r="T115" s="69"/>
      <c r="U115" s="69"/>
      <c r="V115" s="69"/>
      <c r="W115" s="69"/>
      <c r="X115" s="69"/>
    </row>
    <row r="116" spans="1:16" ht="24.75" customHeight="1">
      <c r="A116" s="8" t="s">
        <v>4</v>
      </c>
      <c r="B116" s="9">
        <v>11</v>
      </c>
      <c r="C116" s="9">
        <v>11</v>
      </c>
      <c r="D116" s="33"/>
      <c r="E116" s="80"/>
      <c r="F116" s="80"/>
      <c r="G116" s="80"/>
      <c r="H116" s="3"/>
      <c r="I116" s="236"/>
      <c r="J116" s="236"/>
      <c r="K116" s="236"/>
      <c r="L116" s="236"/>
      <c r="M116" s="236"/>
      <c r="N116" s="236"/>
      <c r="O116" s="236"/>
      <c r="P116" s="236"/>
    </row>
    <row r="117" spans="1:16" ht="24.75" customHeight="1">
      <c r="A117" s="8" t="s">
        <v>263</v>
      </c>
      <c r="B117" s="16">
        <v>3</v>
      </c>
      <c r="C117" s="16">
        <v>3</v>
      </c>
      <c r="D117" s="33"/>
      <c r="E117" s="80"/>
      <c r="F117" s="80"/>
      <c r="G117" s="80"/>
      <c r="H117" s="3"/>
      <c r="I117" s="236"/>
      <c r="J117" s="236"/>
      <c r="K117" s="236"/>
      <c r="L117" s="236"/>
      <c r="M117" s="236"/>
      <c r="N117" s="236"/>
      <c r="O117" s="236"/>
      <c r="P117" s="236"/>
    </row>
    <row r="118" spans="1:16" ht="24.75" customHeight="1">
      <c r="A118" s="8" t="s">
        <v>17</v>
      </c>
      <c r="B118" s="16">
        <v>15</v>
      </c>
      <c r="C118" s="16">
        <v>15</v>
      </c>
      <c r="D118" s="33"/>
      <c r="E118" s="80"/>
      <c r="F118" s="80"/>
      <c r="G118" s="80"/>
      <c r="H118" s="3"/>
      <c r="I118" s="236"/>
      <c r="J118" s="236"/>
      <c r="K118" s="236"/>
      <c r="L118" s="236"/>
      <c r="M118" s="236"/>
      <c r="N118" s="236"/>
      <c r="O118" s="236"/>
      <c r="P118" s="236"/>
    </row>
    <row r="119" spans="1:16" ht="24.75" customHeight="1">
      <c r="A119" s="8" t="s">
        <v>264</v>
      </c>
      <c r="B119" s="9">
        <v>29</v>
      </c>
      <c r="C119" s="9">
        <v>29</v>
      </c>
      <c r="D119" s="33"/>
      <c r="E119" s="80"/>
      <c r="F119" s="80"/>
      <c r="G119" s="80"/>
      <c r="H119" s="3"/>
      <c r="I119" s="236"/>
      <c r="J119" s="236"/>
      <c r="K119" s="236"/>
      <c r="L119" s="236"/>
      <c r="M119" s="236"/>
      <c r="N119" s="236"/>
      <c r="O119" s="236"/>
      <c r="P119" s="236"/>
    </row>
    <row r="120" spans="1:22" s="164" customFormat="1" ht="24.75" customHeight="1">
      <c r="A120" s="60" t="s">
        <v>265</v>
      </c>
      <c r="B120" s="32">
        <v>1.9</v>
      </c>
      <c r="C120" s="32">
        <v>1.9</v>
      </c>
      <c r="D120" s="33"/>
      <c r="E120" s="80"/>
      <c r="F120" s="80"/>
      <c r="G120" s="80"/>
      <c r="H120" s="3"/>
      <c r="I120" s="236"/>
      <c r="J120" s="236"/>
      <c r="K120" s="236"/>
      <c r="L120" s="236"/>
      <c r="M120" s="236"/>
      <c r="N120" s="236"/>
      <c r="O120" s="236"/>
      <c r="P120" s="236"/>
      <c r="Q120" s="110"/>
      <c r="T120" s="69"/>
      <c r="V120" s="69"/>
    </row>
    <row r="121" spans="1:17" ht="24.75" customHeight="1">
      <c r="A121" s="8" t="s">
        <v>266</v>
      </c>
      <c r="B121" s="33">
        <v>0.6</v>
      </c>
      <c r="C121" s="33">
        <v>0.6</v>
      </c>
      <c r="D121" s="33"/>
      <c r="E121" s="80"/>
      <c r="F121" s="80"/>
      <c r="G121" s="80"/>
      <c r="H121" s="3"/>
      <c r="I121" s="236"/>
      <c r="J121" s="236"/>
      <c r="K121" s="236"/>
      <c r="L121" s="236"/>
      <c r="M121" s="236"/>
      <c r="N121" s="236"/>
      <c r="O121" s="236"/>
      <c r="P121" s="236"/>
      <c r="Q121" s="110"/>
    </row>
    <row r="122" spans="1:24" s="163" customFormat="1" ht="24.75" customHeight="1">
      <c r="A122" s="8" t="s">
        <v>267</v>
      </c>
      <c r="B122" s="33">
        <v>1.8</v>
      </c>
      <c r="C122" s="33">
        <v>1.8</v>
      </c>
      <c r="D122" s="33"/>
      <c r="E122" s="80"/>
      <c r="F122" s="80"/>
      <c r="G122" s="80"/>
      <c r="H122" s="3"/>
      <c r="I122" s="236"/>
      <c r="J122" s="236"/>
      <c r="K122" s="236"/>
      <c r="L122" s="236"/>
      <c r="M122" s="236"/>
      <c r="N122" s="236"/>
      <c r="O122" s="236"/>
      <c r="P122" s="236"/>
      <c r="Q122" s="107"/>
      <c r="T122" s="69"/>
      <c r="U122" s="69"/>
      <c r="V122" s="69"/>
      <c r="W122" s="69"/>
      <c r="X122" s="69"/>
    </row>
    <row r="123" spans="1:24" s="163" customFormat="1" ht="24.75" customHeight="1">
      <c r="A123" s="8" t="s">
        <v>160</v>
      </c>
      <c r="B123" s="33">
        <v>0.3</v>
      </c>
      <c r="C123" s="33">
        <v>0.3</v>
      </c>
      <c r="D123" s="32"/>
      <c r="E123" s="80"/>
      <c r="F123" s="80"/>
      <c r="G123" s="80"/>
      <c r="H123" s="3"/>
      <c r="I123" s="80"/>
      <c r="J123" s="80"/>
      <c r="K123" s="80"/>
      <c r="L123" s="80"/>
      <c r="M123" s="80"/>
      <c r="N123" s="80"/>
      <c r="O123" s="80"/>
      <c r="P123" s="80"/>
      <c r="Q123" s="116"/>
      <c r="T123" s="69"/>
      <c r="U123" s="69"/>
      <c r="V123" s="69"/>
      <c r="W123" s="69"/>
      <c r="X123" s="69"/>
    </row>
    <row r="124" spans="1:17" ht="43.5" customHeight="1">
      <c r="A124" s="237" t="s">
        <v>268</v>
      </c>
      <c r="B124" s="3">
        <v>207</v>
      </c>
      <c r="C124" s="3">
        <v>200</v>
      </c>
      <c r="D124" s="238">
        <v>200</v>
      </c>
      <c r="E124" s="22">
        <v>5.5</v>
      </c>
      <c r="F124" s="22">
        <v>8</v>
      </c>
      <c r="G124" s="22">
        <v>9.2</v>
      </c>
      <c r="H124" s="88">
        <f>E124*4+F124*9+G124*4</f>
        <v>130.8</v>
      </c>
      <c r="I124" s="5">
        <v>0</v>
      </c>
      <c r="J124" s="5">
        <v>0.1</v>
      </c>
      <c r="K124" s="5">
        <v>0</v>
      </c>
      <c r="L124" s="5">
        <v>0.02</v>
      </c>
      <c r="M124" s="5">
        <v>280</v>
      </c>
      <c r="N124" s="5">
        <v>266</v>
      </c>
      <c r="O124" s="5">
        <v>5.2</v>
      </c>
      <c r="P124" s="5">
        <v>0.03</v>
      </c>
      <c r="Q124" s="109"/>
    </row>
    <row r="125" spans="1:17" ht="24.75" customHeight="1">
      <c r="A125" s="342" t="s">
        <v>259</v>
      </c>
      <c r="B125" s="343"/>
      <c r="C125" s="343"/>
      <c r="D125" s="343"/>
      <c r="E125" s="91">
        <f>E111+E75</f>
        <v>43.545</v>
      </c>
      <c r="F125" s="91">
        <f aca="true" t="shared" si="5" ref="F125:P125">F111+F75</f>
        <v>40.95666666666666</v>
      </c>
      <c r="G125" s="91">
        <f t="shared" si="5"/>
        <v>198.79333333333335</v>
      </c>
      <c r="H125" s="91">
        <f t="shared" si="5"/>
        <v>1346.8833333333332</v>
      </c>
      <c r="I125" s="92">
        <f t="shared" si="5"/>
        <v>8.436666666666667</v>
      </c>
      <c r="J125" s="92">
        <f t="shared" si="5"/>
        <v>0.7046666666666667</v>
      </c>
      <c r="K125" s="92">
        <f t="shared" si="5"/>
        <v>0.2</v>
      </c>
      <c r="L125" s="92">
        <f t="shared" si="5"/>
        <v>6.503991228070177</v>
      </c>
      <c r="M125" s="92">
        <f t="shared" si="5"/>
        <v>539.8166666666666</v>
      </c>
      <c r="N125" s="92">
        <f t="shared" si="5"/>
        <v>964.4236842105263</v>
      </c>
      <c r="O125" s="92">
        <f t="shared" si="5"/>
        <v>151.67236842105262</v>
      </c>
      <c r="P125" s="92">
        <f t="shared" si="5"/>
        <v>8.402807017543857</v>
      </c>
      <c r="Q125" s="109"/>
    </row>
    <row r="126" spans="1:17" ht="24.75" customHeight="1">
      <c r="A126" s="362" t="s">
        <v>94</v>
      </c>
      <c r="B126" s="362"/>
      <c r="C126" s="362"/>
      <c r="D126" s="362"/>
      <c r="E126" s="362"/>
      <c r="F126" s="362"/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  <c r="Q126" s="109"/>
    </row>
    <row r="127" spans="1:24" s="163" customFormat="1" ht="24.75" customHeight="1">
      <c r="A127" s="350" t="s">
        <v>0</v>
      </c>
      <c r="B127" s="345" t="s">
        <v>6</v>
      </c>
      <c r="C127" s="345" t="s">
        <v>7</v>
      </c>
      <c r="D127" s="350" t="s">
        <v>5</v>
      </c>
      <c r="E127" s="350"/>
      <c r="F127" s="350"/>
      <c r="G127" s="350"/>
      <c r="H127" s="350"/>
      <c r="I127" s="357" t="s">
        <v>23</v>
      </c>
      <c r="J127" s="357"/>
      <c r="K127" s="357"/>
      <c r="L127" s="357"/>
      <c r="M127" s="357"/>
      <c r="N127" s="357"/>
      <c r="O127" s="357"/>
      <c r="P127" s="357"/>
      <c r="Q127" s="109"/>
      <c r="R127" s="115">
        <v>3</v>
      </c>
      <c r="S127" s="69"/>
      <c r="T127" s="69"/>
      <c r="U127" s="69"/>
      <c r="V127" s="69"/>
      <c r="W127" s="69"/>
      <c r="X127" s="69"/>
    </row>
    <row r="128" spans="1:24" s="163" customFormat="1" ht="24.75" customHeight="1">
      <c r="A128" s="350"/>
      <c r="B128" s="345"/>
      <c r="C128" s="345"/>
      <c r="D128" s="345" t="s">
        <v>8</v>
      </c>
      <c r="E128" s="350" t="s">
        <v>1</v>
      </c>
      <c r="F128" s="350" t="s">
        <v>2</v>
      </c>
      <c r="G128" s="350" t="s">
        <v>9</v>
      </c>
      <c r="H128" s="350" t="s">
        <v>3</v>
      </c>
      <c r="I128" s="357" t="s">
        <v>137</v>
      </c>
      <c r="J128" s="357"/>
      <c r="K128" s="357"/>
      <c r="L128" s="357"/>
      <c r="M128" s="357" t="s">
        <v>98</v>
      </c>
      <c r="N128" s="357"/>
      <c r="O128" s="357"/>
      <c r="P128" s="357"/>
      <c r="Q128" s="107"/>
      <c r="R128" s="166" t="s">
        <v>30</v>
      </c>
      <c r="S128" s="69">
        <f>D196</f>
        <v>60</v>
      </c>
      <c r="T128" s="69"/>
      <c r="U128" s="69"/>
      <c r="V128" s="69"/>
      <c r="W128" s="69"/>
      <c r="X128" s="69"/>
    </row>
    <row r="129" spans="1:19" ht="24.75" customHeight="1">
      <c r="A129" s="350"/>
      <c r="B129" s="345"/>
      <c r="C129" s="345"/>
      <c r="D129" s="345"/>
      <c r="E129" s="350"/>
      <c r="F129" s="350"/>
      <c r="G129" s="350"/>
      <c r="H129" s="350"/>
      <c r="I129" s="221" t="s">
        <v>138</v>
      </c>
      <c r="J129" s="221" t="s">
        <v>139</v>
      </c>
      <c r="K129" s="221" t="s">
        <v>140</v>
      </c>
      <c r="L129" s="221" t="s">
        <v>141</v>
      </c>
      <c r="M129" s="221" t="s">
        <v>24</v>
      </c>
      <c r="N129" s="221" t="s">
        <v>25</v>
      </c>
      <c r="O129" s="221" t="s">
        <v>26</v>
      </c>
      <c r="P129" s="221" t="s">
        <v>27</v>
      </c>
      <c r="Q129" s="107"/>
      <c r="R129" s="166" t="s">
        <v>32</v>
      </c>
      <c r="S129" s="170">
        <f>D194+D198</f>
        <v>150</v>
      </c>
    </row>
    <row r="130" spans="1:19" ht="24.75" customHeight="1">
      <c r="A130" s="356" t="s">
        <v>117</v>
      </c>
      <c r="B130" s="356"/>
      <c r="C130" s="356"/>
      <c r="D130" s="356"/>
      <c r="E130" s="82">
        <f>E131+E132+E147+E159+E187+E191+E194+E196</f>
        <v>38.36</v>
      </c>
      <c r="F130" s="82">
        <f aca="true" t="shared" si="6" ref="F130:P130">F131+F132+F147+F159+F187+F191+F194+F196</f>
        <v>31.839999999999996</v>
      </c>
      <c r="G130" s="82">
        <f t="shared" si="6"/>
        <v>120.16</v>
      </c>
      <c r="H130" s="83">
        <f t="shared" si="6"/>
        <v>927.8800000000001</v>
      </c>
      <c r="I130" s="82">
        <f t="shared" si="6"/>
        <v>18.35666666666667</v>
      </c>
      <c r="J130" s="82">
        <f t="shared" si="6"/>
        <v>0.512</v>
      </c>
      <c r="K130" s="82">
        <f t="shared" si="6"/>
        <v>0.504</v>
      </c>
      <c r="L130" s="82">
        <f t="shared" si="6"/>
        <v>3.5266666666666664</v>
      </c>
      <c r="M130" s="82">
        <f t="shared" si="6"/>
        <v>136.34133333333335</v>
      </c>
      <c r="N130" s="82">
        <f t="shared" si="6"/>
        <v>608.7076666666666</v>
      </c>
      <c r="O130" s="82">
        <f t="shared" si="6"/>
        <v>183.36666666666667</v>
      </c>
      <c r="P130" s="82">
        <f t="shared" si="6"/>
        <v>10.257666666666667</v>
      </c>
      <c r="Q130" s="109"/>
      <c r="R130" s="166" t="s">
        <v>33</v>
      </c>
      <c r="S130" s="178">
        <f>B172+B167</f>
        <v>8.4</v>
      </c>
    </row>
    <row r="131" spans="1:19" ht="24.75" customHeight="1">
      <c r="A131" s="319" t="s">
        <v>269</v>
      </c>
      <c r="B131" s="320"/>
      <c r="C131" s="321"/>
      <c r="D131" s="23">
        <v>40</v>
      </c>
      <c r="E131" s="13">
        <v>5.1</v>
      </c>
      <c r="F131" s="13">
        <v>4.6</v>
      </c>
      <c r="G131" s="13">
        <v>0.28</v>
      </c>
      <c r="H131" s="39">
        <f>E131*4+F131*9+G131*4</f>
        <v>62.919999999999995</v>
      </c>
      <c r="I131" s="4">
        <v>0</v>
      </c>
      <c r="J131" s="4">
        <v>0.02</v>
      </c>
      <c r="K131" s="4">
        <v>0</v>
      </c>
      <c r="L131" s="226">
        <v>0.24</v>
      </c>
      <c r="M131" s="4">
        <v>22</v>
      </c>
      <c r="N131" s="226">
        <v>66.82</v>
      </c>
      <c r="O131" s="4">
        <v>4.18</v>
      </c>
      <c r="P131" s="4">
        <v>1</v>
      </c>
      <c r="Q131" s="109"/>
      <c r="R131" s="167" t="s">
        <v>55</v>
      </c>
      <c r="S131" s="170">
        <f>B188+C163</f>
        <v>57</v>
      </c>
    </row>
    <row r="132" spans="1:18" ht="43.5" customHeight="1">
      <c r="A132" s="330" t="s">
        <v>324</v>
      </c>
      <c r="B132" s="330"/>
      <c r="C132" s="330"/>
      <c r="D132" s="23">
        <v>100</v>
      </c>
      <c r="E132" s="4">
        <v>1</v>
      </c>
      <c r="F132" s="4">
        <v>5</v>
      </c>
      <c r="G132" s="4">
        <v>3.5</v>
      </c>
      <c r="H132" s="88">
        <f>E132*4+F132*9+G132*4</f>
        <v>63</v>
      </c>
      <c r="I132" s="5">
        <v>10</v>
      </c>
      <c r="J132" s="5">
        <v>0.05</v>
      </c>
      <c r="K132" s="5">
        <v>0</v>
      </c>
      <c r="L132" s="5">
        <v>0.7000000000000001</v>
      </c>
      <c r="M132" s="5">
        <v>12.316666666666665</v>
      </c>
      <c r="N132" s="5">
        <v>25.375</v>
      </c>
      <c r="O132" s="5">
        <v>7</v>
      </c>
      <c r="P132" s="5">
        <v>0.25</v>
      </c>
      <c r="Q132" s="108"/>
      <c r="R132" s="167" t="s">
        <v>56</v>
      </c>
    </row>
    <row r="133" spans="1:19" ht="24.75" customHeight="1">
      <c r="A133" s="81" t="s">
        <v>148</v>
      </c>
      <c r="B133" s="16">
        <f>C133*1.02</f>
        <v>102</v>
      </c>
      <c r="C133" s="32">
        <v>100</v>
      </c>
      <c r="D133" s="32"/>
      <c r="E133" s="86"/>
      <c r="F133" s="86"/>
      <c r="G133" s="86"/>
      <c r="H133" s="87"/>
      <c r="I133" s="86"/>
      <c r="J133" s="86"/>
      <c r="K133" s="86"/>
      <c r="L133" s="86"/>
      <c r="M133" s="86"/>
      <c r="N133" s="86"/>
      <c r="O133" s="86"/>
      <c r="P133" s="86"/>
      <c r="Q133" s="108"/>
      <c r="R133" s="166" t="s">
        <v>34</v>
      </c>
      <c r="S133" s="170">
        <f>B148</f>
        <v>150.29000000000002</v>
      </c>
    </row>
    <row r="134" spans="1:19" ht="24.75" customHeight="1">
      <c r="A134" s="8" t="s">
        <v>149</v>
      </c>
      <c r="B134" s="16">
        <f>C134*1.18</f>
        <v>118</v>
      </c>
      <c r="C134" s="32">
        <v>100</v>
      </c>
      <c r="D134" s="32"/>
      <c r="E134" s="86"/>
      <c r="F134" s="86"/>
      <c r="G134" s="86"/>
      <c r="H134" s="87"/>
      <c r="I134" s="86"/>
      <c r="J134" s="86"/>
      <c r="K134" s="86"/>
      <c r="L134" s="86"/>
      <c r="M134" s="86"/>
      <c r="N134" s="86"/>
      <c r="O134" s="86"/>
      <c r="P134" s="86"/>
      <c r="Q134" s="108"/>
      <c r="R134" s="166" t="s">
        <v>35</v>
      </c>
      <c r="S134" s="170">
        <f>B165+B174+B175+B176+B133+B138+B154+B153+B157</f>
        <v>151.538</v>
      </c>
    </row>
    <row r="135" spans="1:24" s="163" customFormat="1" ht="24.75" customHeight="1">
      <c r="A135" s="8" t="s">
        <v>150</v>
      </c>
      <c r="B135" s="16">
        <f>C135*1.02</f>
        <v>102</v>
      </c>
      <c r="C135" s="32">
        <v>100</v>
      </c>
      <c r="D135" s="32"/>
      <c r="E135" s="86"/>
      <c r="F135" s="86"/>
      <c r="G135" s="86"/>
      <c r="H135" s="87"/>
      <c r="I135" s="86"/>
      <c r="J135" s="86"/>
      <c r="K135" s="86"/>
      <c r="L135" s="86"/>
      <c r="M135" s="86"/>
      <c r="N135" s="86"/>
      <c r="O135" s="86"/>
      <c r="P135" s="86"/>
      <c r="Q135" s="108"/>
      <c r="R135" s="166" t="s">
        <v>83</v>
      </c>
      <c r="S135" s="69">
        <f>D212</f>
        <v>150</v>
      </c>
      <c r="T135" s="69"/>
      <c r="U135" s="69"/>
      <c r="V135" s="69"/>
      <c r="W135" s="69"/>
      <c r="X135" s="69"/>
    </row>
    <row r="136" spans="1:19" ht="24.75" customHeight="1">
      <c r="A136" s="77" t="s">
        <v>151</v>
      </c>
      <c r="B136" s="16">
        <f>C136*1.05</f>
        <v>105</v>
      </c>
      <c r="C136" s="32">
        <v>100</v>
      </c>
      <c r="D136" s="32"/>
      <c r="E136" s="86"/>
      <c r="F136" s="86"/>
      <c r="G136" s="86"/>
      <c r="H136" s="87"/>
      <c r="I136" s="86"/>
      <c r="J136" s="86"/>
      <c r="K136" s="86"/>
      <c r="L136" s="86"/>
      <c r="M136" s="86"/>
      <c r="N136" s="86"/>
      <c r="O136" s="86"/>
      <c r="P136" s="86"/>
      <c r="Q136" s="108"/>
      <c r="R136" s="69" t="s">
        <v>72</v>
      </c>
      <c r="S136" s="69">
        <f>D213</f>
        <v>200</v>
      </c>
    </row>
    <row r="137" spans="1:19" ht="24.75" customHeight="1">
      <c r="A137" s="81" t="s">
        <v>152</v>
      </c>
      <c r="B137" s="9">
        <v>5</v>
      </c>
      <c r="C137" s="3">
        <v>5</v>
      </c>
      <c r="D137" s="3"/>
      <c r="E137" s="86"/>
      <c r="F137" s="86"/>
      <c r="G137" s="86"/>
      <c r="H137" s="87"/>
      <c r="I137" s="86"/>
      <c r="J137" s="86"/>
      <c r="K137" s="86"/>
      <c r="L137" s="86"/>
      <c r="M137" s="86"/>
      <c r="N137" s="86"/>
      <c r="O137" s="86"/>
      <c r="P137" s="86"/>
      <c r="Q137" s="109"/>
      <c r="R137" s="166" t="s">
        <v>36</v>
      </c>
      <c r="S137" s="170">
        <f>C192</f>
        <v>15</v>
      </c>
    </row>
    <row r="138" spans="1:19" ht="24.75" customHeight="1">
      <c r="A138" s="46" t="s">
        <v>185</v>
      </c>
      <c r="B138" s="157">
        <f>C138*1.35</f>
        <v>2.7</v>
      </c>
      <c r="C138" s="25">
        <v>2</v>
      </c>
      <c r="D138" s="3"/>
      <c r="E138" s="86"/>
      <c r="F138" s="86"/>
      <c r="G138" s="86"/>
      <c r="H138" s="87"/>
      <c r="I138" s="86"/>
      <c r="J138" s="86"/>
      <c r="K138" s="86"/>
      <c r="L138" s="86"/>
      <c r="M138" s="86"/>
      <c r="N138" s="86"/>
      <c r="O138" s="86"/>
      <c r="P138" s="86"/>
      <c r="Q138" s="109"/>
      <c r="R138" s="167" t="s">
        <v>84</v>
      </c>
      <c r="S138" s="170">
        <f>B177+B193</f>
        <v>20.3</v>
      </c>
    </row>
    <row r="139" spans="1:18" ht="24.75" customHeight="1">
      <c r="A139" s="367" t="s">
        <v>142</v>
      </c>
      <c r="B139" s="367"/>
      <c r="C139" s="367"/>
      <c r="D139" s="367"/>
      <c r="E139" s="367"/>
      <c r="F139" s="367"/>
      <c r="G139" s="367"/>
      <c r="H139" s="367"/>
      <c r="I139" s="367"/>
      <c r="J139" s="367"/>
      <c r="K139" s="367"/>
      <c r="L139" s="367"/>
      <c r="M139" s="367"/>
      <c r="N139" s="367"/>
      <c r="O139" s="367"/>
      <c r="P139" s="367"/>
      <c r="Q139" s="109"/>
      <c r="R139" s="166" t="s">
        <v>79</v>
      </c>
    </row>
    <row r="140" spans="1:22" s="162" customFormat="1" ht="43.5" customHeight="1">
      <c r="A140" s="330" t="s">
        <v>183</v>
      </c>
      <c r="B140" s="330"/>
      <c r="C140" s="330"/>
      <c r="D140" s="23">
        <v>100</v>
      </c>
      <c r="E140" s="4">
        <v>1.625</v>
      </c>
      <c r="F140" s="4">
        <v>5</v>
      </c>
      <c r="G140" s="4">
        <v>9.666666666666666</v>
      </c>
      <c r="H140" s="10">
        <v>90.16666666666666</v>
      </c>
      <c r="I140" s="5">
        <v>37.425</v>
      </c>
      <c r="J140" s="5">
        <v>0.02916666666666667</v>
      </c>
      <c r="K140" s="5">
        <v>0</v>
      </c>
      <c r="L140" s="5">
        <v>2.875</v>
      </c>
      <c r="M140" s="5">
        <v>42.175</v>
      </c>
      <c r="N140" s="5">
        <v>30.95</v>
      </c>
      <c r="O140" s="5">
        <v>16.85</v>
      </c>
      <c r="P140" s="5">
        <v>0.575</v>
      </c>
      <c r="Q140" s="108"/>
      <c r="R140" s="166" t="s">
        <v>37</v>
      </c>
      <c r="S140" s="69"/>
      <c r="T140" s="69"/>
      <c r="V140" s="69"/>
    </row>
    <row r="141" spans="1:19" s="164" customFormat="1" ht="24.75" customHeight="1">
      <c r="A141" s="156" t="s">
        <v>184</v>
      </c>
      <c r="B141" s="16">
        <f>C141*1.98</f>
        <v>164.34</v>
      </c>
      <c r="C141" s="32">
        <v>83</v>
      </c>
      <c r="D141" s="3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109"/>
      <c r="R141" s="167" t="s">
        <v>85</v>
      </c>
      <c r="S141" s="170">
        <f>B160</f>
        <v>73.44000000000001</v>
      </c>
    </row>
    <row r="142" spans="1:24" s="179" customFormat="1" ht="24.75" customHeight="1">
      <c r="A142" s="46" t="s">
        <v>144</v>
      </c>
      <c r="B142" s="11">
        <f>C142*1.25</f>
        <v>12.5</v>
      </c>
      <c r="C142" s="11">
        <v>10</v>
      </c>
      <c r="D142" s="32"/>
      <c r="E142" s="32"/>
      <c r="F142" s="32"/>
      <c r="G142" s="3"/>
      <c r="H142" s="32"/>
      <c r="I142" s="32"/>
      <c r="J142" s="32"/>
      <c r="K142" s="32"/>
      <c r="L142" s="32"/>
      <c r="M142" s="3"/>
      <c r="N142" s="32"/>
      <c r="O142" s="32"/>
      <c r="P142" s="32"/>
      <c r="Q142" s="109"/>
      <c r="R142" s="166" t="s">
        <v>75</v>
      </c>
      <c r="S142" s="170"/>
      <c r="T142" s="164"/>
      <c r="U142" s="164"/>
      <c r="V142" s="164"/>
      <c r="W142" s="69"/>
      <c r="X142" s="69"/>
    </row>
    <row r="143" spans="1:24" s="163" customFormat="1" ht="24.75" customHeight="1">
      <c r="A143" s="46" t="s">
        <v>15</v>
      </c>
      <c r="B143" s="25">
        <f>C143*1.33</f>
        <v>13.3</v>
      </c>
      <c r="C143" s="11">
        <v>10</v>
      </c>
      <c r="D143" s="32"/>
      <c r="E143" s="32"/>
      <c r="F143" s="3"/>
      <c r="G143" s="42"/>
      <c r="H143" s="21"/>
      <c r="I143" s="5"/>
      <c r="J143" s="5"/>
      <c r="K143" s="5"/>
      <c r="L143" s="5"/>
      <c r="M143" s="5"/>
      <c r="N143" s="5"/>
      <c r="O143" s="5"/>
      <c r="P143" s="5"/>
      <c r="Q143" s="109"/>
      <c r="R143" s="166" t="s">
        <v>38</v>
      </c>
      <c r="S143" s="69"/>
      <c r="T143" s="69"/>
      <c r="U143" s="69"/>
      <c r="V143" s="69"/>
      <c r="W143" s="69"/>
      <c r="X143" s="69"/>
    </row>
    <row r="144" spans="1:24" s="163" customFormat="1" ht="24.75" customHeight="1">
      <c r="A144" s="46" t="s">
        <v>4</v>
      </c>
      <c r="B144" s="157">
        <v>1.3</v>
      </c>
      <c r="C144" s="11">
        <v>1.3</v>
      </c>
      <c r="D144" s="32"/>
      <c r="E144" s="32"/>
      <c r="F144" s="3"/>
      <c r="G144" s="42"/>
      <c r="H144" s="21"/>
      <c r="I144" s="5"/>
      <c r="J144" s="5"/>
      <c r="K144" s="5"/>
      <c r="L144" s="5"/>
      <c r="M144" s="5"/>
      <c r="N144" s="5"/>
      <c r="O144" s="5"/>
      <c r="P144" s="5"/>
      <c r="Q144" s="109"/>
      <c r="R144" s="166" t="s">
        <v>39</v>
      </c>
      <c r="S144" s="170">
        <f>B155</f>
        <v>52</v>
      </c>
      <c r="T144" s="69"/>
      <c r="U144" s="69"/>
      <c r="V144" s="69"/>
      <c r="W144" s="69"/>
      <c r="X144" s="69"/>
    </row>
    <row r="145" spans="1:19" ht="24.75" customHeight="1">
      <c r="A145" s="77" t="s">
        <v>11</v>
      </c>
      <c r="B145" s="3">
        <v>5</v>
      </c>
      <c r="C145" s="3">
        <v>5</v>
      </c>
      <c r="D145" s="32"/>
      <c r="E145" s="80"/>
      <c r="F145" s="4"/>
      <c r="G145" s="4"/>
      <c r="H145" s="10"/>
      <c r="I145" s="5"/>
      <c r="J145" s="5"/>
      <c r="K145" s="5"/>
      <c r="L145" s="5"/>
      <c r="M145" s="5"/>
      <c r="N145" s="5"/>
      <c r="O145" s="5"/>
      <c r="P145" s="5"/>
      <c r="Q145" s="109"/>
      <c r="R145" s="167" t="s">
        <v>69</v>
      </c>
      <c r="S145" s="170">
        <f>B164</f>
        <v>11</v>
      </c>
    </row>
    <row r="146" spans="1:18" ht="24.75" customHeight="1">
      <c r="A146" s="46" t="s">
        <v>185</v>
      </c>
      <c r="B146" s="157">
        <f>C146*1.35</f>
        <v>2.7</v>
      </c>
      <c r="C146" s="25">
        <v>2</v>
      </c>
      <c r="D146" s="32"/>
      <c r="E146" s="11"/>
      <c r="F146" s="3"/>
      <c r="G146" s="3"/>
      <c r="H146" s="16"/>
      <c r="I146" s="5"/>
      <c r="J146" s="5"/>
      <c r="K146" s="5"/>
      <c r="L146" s="5"/>
      <c r="M146" s="5"/>
      <c r="N146" s="5"/>
      <c r="O146" s="5"/>
      <c r="P146" s="5"/>
      <c r="Q146" s="107"/>
      <c r="R146" s="167" t="s">
        <v>86</v>
      </c>
    </row>
    <row r="147" spans="1:24" s="163" customFormat="1" ht="43.5" customHeight="1">
      <c r="A147" s="361" t="s">
        <v>270</v>
      </c>
      <c r="B147" s="361"/>
      <c r="C147" s="361"/>
      <c r="D147" s="222" t="s">
        <v>271</v>
      </c>
      <c r="E147" s="4">
        <v>8.9</v>
      </c>
      <c r="F147" s="4">
        <v>6.8</v>
      </c>
      <c r="G147" s="4">
        <v>11.2</v>
      </c>
      <c r="H147" s="39">
        <f>E147*4+F147*9+G147*4</f>
        <v>141.6</v>
      </c>
      <c r="I147" s="5">
        <v>8.026666666666667</v>
      </c>
      <c r="J147" s="5">
        <v>0.08399999999999999</v>
      </c>
      <c r="K147" s="5">
        <v>0.13</v>
      </c>
      <c r="L147" s="5">
        <v>0.04</v>
      </c>
      <c r="M147" s="5">
        <v>15.026666666666667</v>
      </c>
      <c r="N147" s="5">
        <v>74.58</v>
      </c>
      <c r="O147" s="5">
        <v>33.56</v>
      </c>
      <c r="P147" s="5">
        <v>0.1</v>
      </c>
      <c r="Q147" s="107"/>
      <c r="R147" s="166" t="s">
        <v>40</v>
      </c>
      <c r="S147" s="69"/>
      <c r="T147" s="69"/>
      <c r="U147" s="69"/>
      <c r="V147" s="69"/>
      <c r="W147" s="69"/>
      <c r="X147" s="69"/>
    </row>
    <row r="148" spans="1:19" ht="24.75" customHeight="1">
      <c r="A148" s="77" t="s">
        <v>12</v>
      </c>
      <c r="B148" s="9">
        <f>C148*1.33</f>
        <v>150.29000000000002</v>
      </c>
      <c r="C148" s="9">
        <v>113</v>
      </c>
      <c r="D148" s="3"/>
      <c r="E148" s="3"/>
      <c r="F148" s="3"/>
      <c r="G148" s="3"/>
      <c r="H148" s="3"/>
      <c r="I148" s="6"/>
      <c r="J148" s="6"/>
      <c r="K148" s="6"/>
      <c r="L148" s="6"/>
      <c r="M148" s="6"/>
      <c r="N148" s="6"/>
      <c r="O148" s="6"/>
      <c r="P148" s="6"/>
      <c r="Q148" s="117"/>
      <c r="R148" s="166" t="s">
        <v>41</v>
      </c>
      <c r="S148" s="170"/>
    </row>
    <row r="149" spans="1:24" s="163" customFormat="1" ht="24.75" customHeight="1">
      <c r="A149" s="46" t="s">
        <v>13</v>
      </c>
      <c r="B149" s="25">
        <f>C149*1.43</f>
        <v>161.59</v>
      </c>
      <c r="C149" s="25">
        <v>113</v>
      </c>
      <c r="D149" s="11"/>
      <c r="E149" s="11"/>
      <c r="F149" s="3"/>
      <c r="G149" s="11"/>
      <c r="H149" s="39"/>
      <c r="I149" s="6"/>
      <c r="J149" s="6"/>
      <c r="K149" s="6"/>
      <c r="L149" s="6"/>
      <c r="M149" s="6"/>
      <c r="N149" s="6"/>
      <c r="O149" s="6"/>
      <c r="P149" s="6"/>
      <c r="Q149" s="108"/>
      <c r="R149" s="167" t="s">
        <v>42</v>
      </c>
      <c r="S149" s="69"/>
      <c r="T149" s="69"/>
      <c r="U149" s="69"/>
      <c r="V149" s="69"/>
      <c r="W149" s="69"/>
      <c r="X149" s="69"/>
    </row>
    <row r="150" spans="1:24" s="163" customFormat="1" ht="24.75" customHeight="1">
      <c r="A150" s="46" t="s">
        <v>14</v>
      </c>
      <c r="B150" s="25">
        <f>C150*1.54</f>
        <v>174.02</v>
      </c>
      <c r="C150" s="25">
        <v>113</v>
      </c>
      <c r="D150" s="11"/>
      <c r="E150" s="11"/>
      <c r="F150" s="3"/>
      <c r="G150" s="11"/>
      <c r="H150" s="39"/>
      <c r="I150" s="6"/>
      <c r="J150" s="6"/>
      <c r="K150" s="6"/>
      <c r="L150" s="6"/>
      <c r="M150" s="6"/>
      <c r="N150" s="6"/>
      <c r="O150" s="6"/>
      <c r="P150" s="6"/>
      <c r="Q150" s="108"/>
      <c r="R150" s="166" t="s">
        <v>43</v>
      </c>
      <c r="S150" s="178">
        <f>B190+B171+C156</f>
        <v>15.200000000000001</v>
      </c>
      <c r="T150" s="69"/>
      <c r="U150" s="69"/>
      <c r="V150" s="69"/>
      <c r="W150" s="69"/>
      <c r="X150" s="69"/>
    </row>
    <row r="151" spans="1:19" ht="24.75" customHeight="1">
      <c r="A151" s="46" t="s">
        <v>147</v>
      </c>
      <c r="B151" s="25">
        <f>C151*1.67</f>
        <v>188.70999999999998</v>
      </c>
      <c r="C151" s="25">
        <v>113</v>
      </c>
      <c r="D151" s="11"/>
      <c r="E151" s="11"/>
      <c r="F151" s="3"/>
      <c r="G151" s="11"/>
      <c r="H151" s="39"/>
      <c r="I151" s="6"/>
      <c r="J151" s="6"/>
      <c r="K151" s="6"/>
      <c r="L151" s="6"/>
      <c r="M151" s="6"/>
      <c r="N151" s="6"/>
      <c r="O151" s="6"/>
      <c r="P151" s="6"/>
      <c r="Q151" s="108"/>
      <c r="R151" s="166" t="s">
        <v>44</v>
      </c>
      <c r="S151" s="170">
        <f>B168+B137</f>
        <v>8</v>
      </c>
    </row>
    <row r="152" spans="1:19" ht="24.75" customHeight="1">
      <c r="A152" s="77" t="s">
        <v>248</v>
      </c>
      <c r="B152" s="80">
        <f>C152*1.25</f>
        <v>12.5</v>
      </c>
      <c r="C152" s="9">
        <v>10</v>
      </c>
      <c r="D152" s="3"/>
      <c r="E152" s="3"/>
      <c r="F152" s="3"/>
      <c r="G152" s="3"/>
      <c r="H152" s="9"/>
      <c r="I152" s="6"/>
      <c r="J152" s="6"/>
      <c r="K152" s="6"/>
      <c r="L152" s="6"/>
      <c r="M152" s="6"/>
      <c r="N152" s="6"/>
      <c r="O152" s="6"/>
      <c r="P152" s="6"/>
      <c r="Q152" s="105"/>
      <c r="R152" s="166" t="s">
        <v>45</v>
      </c>
      <c r="S152" s="170">
        <f>C168+D131</f>
        <v>43</v>
      </c>
    </row>
    <row r="153" spans="1:19" ht="24.75" customHeight="1">
      <c r="A153" s="46" t="s">
        <v>15</v>
      </c>
      <c r="B153" s="25">
        <f>C153*1.33</f>
        <v>13.3</v>
      </c>
      <c r="C153" s="25">
        <v>10</v>
      </c>
      <c r="D153" s="11"/>
      <c r="E153" s="11"/>
      <c r="F153" s="3"/>
      <c r="G153" s="11"/>
      <c r="H153" s="16"/>
      <c r="I153" s="6"/>
      <c r="J153" s="6"/>
      <c r="K153" s="6"/>
      <c r="L153" s="6"/>
      <c r="M153" s="6"/>
      <c r="N153" s="6"/>
      <c r="O153" s="6"/>
      <c r="P153" s="6"/>
      <c r="Q153" s="110"/>
      <c r="R153" s="166" t="s">
        <v>70</v>
      </c>
      <c r="S153" s="178"/>
    </row>
    <row r="154" spans="1:18" ht="24.75" customHeight="1">
      <c r="A154" s="77" t="s">
        <v>16</v>
      </c>
      <c r="B154" s="9">
        <f>C154*1.19</f>
        <v>11.899999999999999</v>
      </c>
      <c r="C154" s="9">
        <v>10</v>
      </c>
      <c r="D154" s="3"/>
      <c r="E154" s="3"/>
      <c r="F154" s="3"/>
      <c r="G154" s="3"/>
      <c r="H154" s="9"/>
      <c r="I154" s="6"/>
      <c r="J154" s="6"/>
      <c r="K154" s="6"/>
      <c r="L154" s="6"/>
      <c r="M154" s="6"/>
      <c r="N154" s="6"/>
      <c r="O154" s="6"/>
      <c r="P154" s="6"/>
      <c r="R154" s="69" t="s">
        <v>60</v>
      </c>
    </row>
    <row r="155" spans="1:19" ht="43.5" customHeight="1">
      <c r="A155" s="29" t="s">
        <v>272</v>
      </c>
      <c r="B155" s="26">
        <v>52</v>
      </c>
      <c r="C155" s="25">
        <v>50</v>
      </c>
      <c r="D155" s="11"/>
      <c r="E155" s="11"/>
      <c r="F155" s="3"/>
      <c r="G155" s="11"/>
      <c r="H155" s="16"/>
      <c r="I155" s="5"/>
      <c r="J155" s="5"/>
      <c r="K155" s="5"/>
      <c r="L155" s="5"/>
      <c r="M155" s="5"/>
      <c r="N155" s="5"/>
      <c r="O155" s="5"/>
      <c r="P155" s="5"/>
      <c r="Q155" s="107"/>
      <c r="R155" s="164"/>
      <c r="S155" s="164"/>
    </row>
    <row r="156" spans="1:19" ht="24.75" customHeight="1">
      <c r="A156" s="77" t="s">
        <v>17</v>
      </c>
      <c r="B156" s="9">
        <v>4.5</v>
      </c>
      <c r="C156" s="9">
        <v>5.4</v>
      </c>
      <c r="D156" s="3"/>
      <c r="E156" s="3"/>
      <c r="F156" s="3"/>
      <c r="G156" s="3"/>
      <c r="H156" s="9"/>
      <c r="I156" s="5"/>
      <c r="J156" s="5"/>
      <c r="K156" s="5"/>
      <c r="L156" s="5"/>
      <c r="M156" s="5"/>
      <c r="N156" s="5"/>
      <c r="O156" s="5"/>
      <c r="P156" s="5"/>
      <c r="R156" s="179"/>
      <c r="S156" s="179"/>
    </row>
    <row r="157" spans="1:16" ht="24.75" customHeight="1">
      <c r="A157" s="77" t="s">
        <v>185</v>
      </c>
      <c r="B157" s="80">
        <f>C157*1.35</f>
        <v>2.7</v>
      </c>
      <c r="C157" s="9">
        <v>2</v>
      </c>
      <c r="D157" s="3"/>
      <c r="E157" s="3"/>
      <c r="F157" s="3"/>
      <c r="G157" s="3"/>
      <c r="H157" s="9"/>
      <c r="I157" s="5"/>
      <c r="J157" s="5"/>
      <c r="K157" s="5"/>
      <c r="L157" s="5"/>
      <c r="M157" s="5"/>
      <c r="N157" s="5"/>
      <c r="O157" s="5"/>
      <c r="P157" s="5"/>
    </row>
    <row r="158" spans="1:16" ht="24.75" customHeight="1">
      <c r="A158" s="46" t="s">
        <v>273</v>
      </c>
      <c r="B158" s="157">
        <v>0.2</v>
      </c>
      <c r="C158" s="157">
        <v>0.2</v>
      </c>
      <c r="D158" s="11"/>
      <c r="E158" s="11"/>
      <c r="F158" s="3"/>
      <c r="G158" s="11"/>
      <c r="H158" s="16"/>
      <c r="I158" s="5"/>
      <c r="J158" s="5"/>
      <c r="K158" s="5"/>
      <c r="L158" s="5"/>
      <c r="M158" s="5"/>
      <c r="N158" s="5"/>
      <c r="O158" s="5"/>
      <c r="P158" s="5"/>
    </row>
    <row r="159" spans="1:17" ht="43.5" customHeight="1">
      <c r="A159" s="330" t="s">
        <v>186</v>
      </c>
      <c r="B159" s="330"/>
      <c r="C159" s="330"/>
      <c r="D159" s="23">
        <v>100</v>
      </c>
      <c r="E159" s="52">
        <v>9.4</v>
      </c>
      <c r="F159" s="52">
        <v>8.4</v>
      </c>
      <c r="G159" s="52">
        <v>14.5</v>
      </c>
      <c r="H159" s="88">
        <f>E159*4+F159*9+G159*4</f>
        <v>171.20000000000002</v>
      </c>
      <c r="I159" s="5">
        <v>0.1</v>
      </c>
      <c r="J159" s="5">
        <v>0.025</v>
      </c>
      <c r="K159" s="5">
        <v>0.35</v>
      </c>
      <c r="L159" s="5">
        <v>1.7666666666666666</v>
      </c>
      <c r="M159" s="5">
        <v>16.25</v>
      </c>
      <c r="N159" s="5">
        <v>82.66666666666667</v>
      </c>
      <c r="O159" s="5">
        <v>14.416666666666666</v>
      </c>
      <c r="P159" s="5">
        <v>1.0416666666666667</v>
      </c>
      <c r="Q159" s="108"/>
    </row>
    <row r="160" spans="1:16" ht="24.75" customHeight="1">
      <c r="A160" s="28" t="s">
        <v>22</v>
      </c>
      <c r="B160" s="26">
        <f>C160*1.36</f>
        <v>73.44000000000001</v>
      </c>
      <c r="C160" s="25">
        <v>54</v>
      </c>
      <c r="D160" s="25"/>
      <c r="E160" s="11"/>
      <c r="F160" s="11"/>
      <c r="G160" s="11"/>
      <c r="H160" s="222"/>
      <c r="I160" s="24"/>
      <c r="J160" s="24"/>
      <c r="K160" s="24"/>
      <c r="L160" s="24"/>
      <c r="M160" s="24"/>
      <c r="N160" s="24"/>
      <c r="O160" s="24"/>
      <c r="P160" s="24"/>
    </row>
    <row r="161" spans="1:16" ht="24.75" customHeight="1">
      <c r="A161" s="28" t="s">
        <v>46</v>
      </c>
      <c r="B161" s="27">
        <f>C161*1.18</f>
        <v>63.72</v>
      </c>
      <c r="C161" s="25">
        <v>54</v>
      </c>
      <c r="D161" s="25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24.75" customHeight="1">
      <c r="A162" s="29" t="s">
        <v>57</v>
      </c>
      <c r="B162" s="26">
        <f>C162</f>
        <v>54</v>
      </c>
      <c r="C162" s="25">
        <v>54</v>
      </c>
      <c r="D162" s="25"/>
      <c r="E162" s="11"/>
      <c r="F162" s="11"/>
      <c r="G162" s="11"/>
      <c r="H162" s="222"/>
      <c r="I162" s="24"/>
      <c r="J162" s="24"/>
      <c r="K162" s="24"/>
      <c r="L162" s="24"/>
      <c r="M162" s="24"/>
      <c r="N162" s="24"/>
      <c r="O162" s="24"/>
      <c r="P162" s="24"/>
    </row>
    <row r="163" spans="1:16" ht="24.75" customHeight="1">
      <c r="A163" s="81" t="s">
        <v>170</v>
      </c>
      <c r="B163" s="9">
        <v>11</v>
      </c>
      <c r="C163" s="9">
        <v>11</v>
      </c>
      <c r="D163" s="9"/>
      <c r="E163" s="3"/>
      <c r="F163" s="3"/>
      <c r="G163" s="3"/>
      <c r="H163" s="3"/>
      <c r="I163" s="6"/>
      <c r="J163" s="6"/>
      <c r="K163" s="6"/>
      <c r="L163" s="6"/>
      <c r="M163" s="6"/>
      <c r="N163" s="6"/>
      <c r="O163" s="6"/>
      <c r="P163" s="6"/>
    </row>
    <row r="164" spans="1:16" ht="24.75" customHeight="1">
      <c r="A164" s="46" t="s">
        <v>51</v>
      </c>
      <c r="B164" s="25">
        <v>11</v>
      </c>
      <c r="C164" s="25">
        <v>11</v>
      </c>
      <c r="D164" s="25"/>
      <c r="E164" s="11"/>
      <c r="F164" s="45"/>
      <c r="G164" s="45"/>
      <c r="H164" s="222"/>
      <c r="I164" s="24"/>
      <c r="J164" s="24"/>
      <c r="K164" s="24"/>
      <c r="L164" s="24"/>
      <c r="M164" s="24"/>
      <c r="N164" s="24"/>
      <c r="O164" s="24"/>
      <c r="P164" s="24"/>
    </row>
    <row r="165" spans="1:16" ht="24.75" customHeight="1">
      <c r="A165" s="44" t="s">
        <v>16</v>
      </c>
      <c r="B165" s="7">
        <f>C165*1.19</f>
        <v>8.33</v>
      </c>
      <c r="C165" s="7">
        <v>7</v>
      </c>
      <c r="D165" s="25"/>
      <c r="E165" s="11"/>
      <c r="F165" s="45"/>
      <c r="G165" s="45"/>
      <c r="H165" s="222"/>
      <c r="I165" s="24"/>
      <c r="J165" s="24"/>
      <c r="K165" s="24"/>
      <c r="L165" s="24"/>
      <c r="M165" s="24"/>
      <c r="N165" s="24"/>
      <c r="O165" s="24"/>
      <c r="P165" s="24"/>
    </row>
    <row r="166" spans="1:16" ht="24.75" customHeight="1">
      <c r="A166" s="77" t="s">
        <v>109</v>
      </c>
      <c r="B166" s="9">
        <v>5</v>
      </c>
      <c r="C166" s="9">
        <v>5</v>
      </c>
      <c r="D166" s="9"/>
      <c r="E166" s="3"/>
      <c r="F166" s="3"/>
      <c r="G166" s="3"/>
      <c r="H166" s="3"/>
      <c r="I166" s="24"/>
      <c r="J166" s="24"/>
      <c r="K166" s="24"/>
      <c r="L166" s="24"/>
      <c r="M166" s="24"/>
      <c r="N166" s="24"/>
      <c r="O166" s="24"/>
      <c r="P166" s="24"/>
    </row>
    <row r="167" spans="1:24" s="163" customFormat="1" ht="24.75" customHeight="1">
      <c r="A167" s="46" t="s">
        <v>19</v>
      </c>
      <c r="B167" s="25">
        <v>7</v>
      </c>
      <c r="C167" s="25">
        <v>7</v>
      </c>
      <c r="D167" s="25"/>
      <c r="E167" s="11"/>
      <c r="F167" s="11"/>
      <c r="G167" s="11"/>
      <c r="H167" s="222"/>
      <c r="I167" s="24"/>
      <c r="J167" s="24"/>
      <c r="K167" s="24"/>
      <c r="L167" s="24"/>
      <c r="M167" s="24"/>
      <c r="N167" s="24"/>
      <c r="O167" s="24"/>
      <c r="P167" s="24"/>
      <c r="Q167" s="113"/>
      <c r="T167" s="69"/>
      <c r="U167" s="69"/>
      <c r="V167" s="69"/>
      <c r="W167" s="69"/>
      <c r="X167" s="69"/>
    </row>
    <row r="168" spans="1:24" s="163" customFormat="1" ht="24.75" customHeight="1">
      <c r="A168" s="46" t="s">
        <v>11</v>
      </c>
      <c r="B168" s="25">
        <v>3</v>
      </c>
      <c r="C168" s="25">
        <v>3</v>
      </c>
      <c r="D168" s="25"/>
      <c r="E168" s="11"/>
      <c r="F168" s="11"/>
      <c r="G168" s="11"/>
      <c r="H168" s="222"/>
      <c r="I168" s="24"/>
      <c r="J168" s="24"/>
      <c r="K168" s="24"/>
      <c r="L168" s="24"/>
      <c r="M168" s="24"/>
      <c r="N168" s="24"/>
      <c r="O168" s="24"/>
      <c r="P168" s="24"/>
      <c r="Q168" s="110"/>
      <c r="T168" s="69"/>
      <c r="U168" s="69"/>
      <c r="V168" s="69"/>
      <c r="W168" s="69"/>
      <c r="X168" s="69"/>
    </row>
    <row r="169" spans="1:24" s="163" customFormat="1" ht="24.75" customHeight="1">
      <c r="A169" s="46" t="s">
        <v>162</v>
      </c>
      <c r="B169" s="25"/>
      <c r="C169" s="25">
        <v>70</v>
      </c>
      <c r="D169" s="25"/>
      <c r="E169" s="11"/>
      <c r="F169" s="11"/>
      <c r="G169" s="11"/>
      <c r="H169" s="10"/>
      <c r="I169" s="24"/>
      <c r="J169" s="24"/>
      <c r="K169" s="24"/>
      <c r="L169" s="24"/>
      <c r="M169" s="24"/>
      <c r="N169" s="24"/>
      <c r="O169" s="24"/>
      <c r="P169" s="24"/>
      <c r="Q169" s="113"/>
      <c r="T169" s="69"/>
      <c r="U169" s="69"/>
      <c r="V169" s="69"/>
      <c r="W169" s="69"/>
      <c r="X169" s="69"/>
    </row>
    <row r="170" spans="1:24" s="163" customFormat="1" ht="24.75" customHeight="1">
      <c r="A170" s="57" t="s">
        <v>100</v>
      </c>
      <c r="B170" s="32"/>
      <c r="C170" s="32">
        <v>30</v>
      </c>
      <c r="D170" s="32"/>
      <c r="E170" s="32"/>
      <c r="F170" s="23"/>
      <c r="G170" s="23"/>
      <c r="H170" s="23"/>
      <c r="I170" s="59"/>
      <c r="J170" s="59"/>
      <c r="K170" s="59"/>
      <c r="L170" s="59"/>
      <c r="M170" s="59"/>
      <c r="N170" s="59"/>
      <c r="O170" s="59"/>
      <c r="P170" s="59"/>
      <c r="Q170" s="113"/>
      <c r="T170" s="69"/>
      <c r="U170" s="69"/>
      <c r="V170" s="69"/>
      <c r="W170" s="69"/>
      <c r="X170" s="69"/>
    </row>
    <row r="171" spans="1:24" s="163" customFormat="1" ht="24.75" customHeight="1">
      <c r="A171" s="8" t="s">
        <v>17</v>
      </c>
      <c r="B171" s="33">
        <v>1.8</v>
      </c>
      <c r="C171" s="33">
        <v>1.8</v>
      </c>
      <c r="D171" s="33"/>
      <c r="E171" s="32"/>
      <c r="F171" s="23"/>
      <c r="G171" s="23"/>
      <c r="H171" s="23"/>
      <c r="I171" s="59"/>
      <c r="J171" s="59"/>
      <c r="K171" s="59"/>
      <c r="L171" s="59"/>
      <c r="M171" s="59"/>
      <c r="N171" s="59"/>
      <c r="O171" s="59"/>
      <c r="P171" s="59"/>
      <c r="Q171" s="113"/>
      <c r="T171" s="69"/>
      <c r="U171" s="69"/>
      <c r="V171" s="69"/>
      <c r="W171" s="69"/>
      <c r="X171" s="69"/>
    </row>
    <row r="172" spans="1:17" ht="24.75" customHeight="1">
      <c r="A172" s="8" t="s">
        <v>19</v>
      </c>
      <c r="B172" s="32">
        <v>1.4</v>
      </c>
      <c r="C172" s="32">
        <v>1.4</v>
      </c>
      <c r="D172" s="33"/>
      <c r="E172" s="32"/>
      <c r="F172" s="23"/>
      <c r="G172" s="23"/>
      <c r="H172" s="23"/>
      <c r="I172" s="59"/>
      <c r="J172" s="59"/>
      <c r="K172" s="59"/>
      <c r="L172" s="59"/>
      <c r="M172" s="59"/>
      <c r="N172" s="59"/>
      <c r="O172" s="59"/>
      <c r="P172" s="59"/>
      <c r="Q172" s="118"/>
    </row>
    <row r="173" spans="1:24" s="163" customFormat="1" ht="24.75" customHeight="1">
      <c r="A173" s="46" t="s">
        <v>144</v>
      </c>
      <c r="B173" s="33">
        <f>C173*1.25</f>
        <v>2.25</v>
      </c>
      <c r="C173" s="32">
        <v>1.8</v>
      </c>
      <c r="D173" s="33"/>
      <c r="E173" s="32"/>
      <c r="F173" s="32"/>
      <c r="G173" s="32"/>
      <c r="H173" s="32"/>
      <c r="I173" s="53"/>
      <c r="J173" s="53"/>
      <c r="K173" s="53"/>
      <c r="L173" s="53"/>
      <c r="M173" s="53"/>
      <c r="N173" s="53"/>
      <c r="O173" s="53"/>
      <c r="P173" s="53"/>
      <c r="Q173" s="118"/>
      <c r="T173" s="69"/>
      <c r="U173" s="69"/>
      <c r="V173" s="69"/>
      <c r="W173" s="69"/>
      <c r="X173" s="69"/>
    </row>
    <row r="174" spans="1:17" ht="24.75" customHeight="1">
      <c r="A174" s="46" t="s">
        <v>15</v>
      </c>
      <c r="B174" s="33">
        <f>C174*1.33</f>
        <v>2.394</v>
      </c>
      <c r="C174" s="32">
        <v>1.8</v>
      </c>
      <c r="D174" s="33"/>
      <c r="E174" s="32"/>
      <c r="F174" s="23"/>
      <c r="G174" s="23"/>
      <c r="H174" s="23"/>
      <c r="I174" s="59"/>
      <c r="J174" s="59"/>
      <c r="K174" s="59"/>
      <c r="L174" s="59"/>
      <c r="M174" s="59"/>
      <c r="N174" s="59"/>
      <c r="O174" s="59"/>
      <c r="P174" s="59"/>
      <c r="Q174" s="118"/>
    </row>
    <row r="175" spans="1:17" ht="24.75" customHeight="1">
      <c r="A175" s="8" t="s">
        <v>16</v>
      </c>
      <c r="B175" s="33">
        <f>C175*1.19</f>
        <v>0.714</v>
      </c>
      <c r="C175" s="32">
        <v>0.6</v>
      </c>
      <c r="D175" s="33"/>
      <c r="E175" s="32"/>
      <c r="F175" s="23"/>
      <c r="G175" s="23"/>
      <c r="H175" s="23"/>
      <c r="I175" s="59"/>
      <c r="J175" s="59"/>
      <c r="K175" s="59"/>
      <c r="L175" s="59"/>
      <c r="M175" s="59"/>
      <c r="N175" s="59"/>
      <c r="O175" s="59"/>
      <c r="P175" s="59"/>
      <c r="Q175" s="118"/>
    </row>
    <row r="176" spans="1:17" ht="45" customHeight="1">
      <c r="A176" s="12" t="s">
        <v>52</v>
      </c>
      <c r="B176" s="32">
        <v>7.5</v>
      </c>
      <c r="C176" s="32">
        <v>7.5</v>
      </c>
      <c r="D176" s="33"/>
      <c r="E176" s="32"/>
      <c r="F176" s="23"/>
      <c r="G176" s="23"/>
      <c r="H176" s="23"/>
      <c r="I176" s="59"/>
      <c r="J176" s="59"/>
      <c r="K176" s="59"/>
      <c r="L176" s="59"/>
      <c r="M176" s="59"/>
      <c r="N176" s="59"/>
      <c r="O176" s="59"/>
      <c r="P176" s="59"/>
      <c r="Q176" s="118"/>
    </row>
    <row r="177" spans="1:17" ht="24.75" customHeight="1">
      <c r="A177" s="8" t="s">
        <v>4</v>
      </c>
      <c r="B177" s="32">
        <v>0.3</v>
      </c>
      <c r="C177" s="32">
        <v>0.3</v>
      </c>
      <c r="D177" s="33"/>
      <c r="E177" s="32"/>
      <c r="F177" s="23"/>
      <c r="G177" s="23"/>
      <c r="H177" s="23"/>
      <c r="I177" s="59"/>
      <c r="J177" s="59"/>
      <c r="K177" s="59"/>
      <c r="L177" s="59"/>
      <c r="M177" s="59"/>
      <c r="N177" s="59"/>
      <c r="O177" s="59"/>
      <c r="P177" s="59"/>
      <c r="Q177" s="118"/>
    </row>
    <row r="178" spans="1:17" ht="24.75" customHeight="1">
      <c r="A178" s="8" t="s">
        <v>93</v>
      </c>
      <c r="B178" s="32">
        <v>27</v>
      </c>
      <c r="C178" s="32">
        <v>27</v>
      </c>
      <c r="D178" s="33"/>
      <c r="E178" s="32"/>
      <c r="F178" s="23"/>
      <c r="G178" s="23"/>
      <c r="H178" s="23"/>
      <c r="I178" s="59"/>
      <c r="J178" s="59"/>
      <c r="K178" s="59"/>
      <c r="L178" s="59"/>
      <c r="M178" s="59"/>
      <c r="N178" s="59"/>
      <c r="O178" s="59"/>
      <c r="P178" s="59"/>
      <c r="Q178" s="118"/>
    </row>
    <row r="179" spans="1:17" ht="24.75" customHeight="1">
      <c r="A179" s="332" t="s">
        <v>142</v>
      </c>
      <c r="B179" s="333"/>
      <c r="C179" s="333"/>
      <c r="D179" s="333"/>
      <c r="E179" s="333"/>
      <c r="F179" s="333"/>
      <c r="G179" s="333"/>
      <c r="H179" s="333"/>
      <c r="I179" s="333"/>
      <c r="J179" s="333"/>
      <c r="K179" s="333"/>
      <c r="L179" s="333"/>
      <c r="M179" s="333"/>
      <c r="N179" s="333"/>
      <c r="O179" s="333"/>
      <c r="P179" s="334"/>
      <c r="Q179" s="118"/>
    </row>
    <row r="180" spans="1:17" ht="24.75" customHeight="1">
      <c r="A180" s="335" t="s">
        <v>200</v>
      </c>
      <c r="B180" s="335"/>
      <c r="C180" s="335"/>
      <c r="D180" s="222">
        <v>100</v>
      </c>
      <c r="E180" s="4">
        <v>13</v>
      </c>
      <c r="F180" s="4">
        <v>14</v>
      </c>
      <c r="G180" s="4">
        <v>3.8</v>
      </c>
      <c r="H180" s="10">
        <f>E180*4+F180*9+G180*4</f>
        <v>193.2</v>
      </c>
      <c r="I180" s="5">
        <v>0.41</v>
      </c>
      <c r="J180" s="5">
        <v>0.03</v>
      </c>
      <c r="K180" s="5">
        <v>0</v>
      </c>
      <c r="L180" s="5">
        <v>1.63</v>
      </c>
      <c r="M180" s="5">
        <v>10.89</v>
      </c>
      <c r="N180" s="5">
        <v>135.15</v>
      </c>
      <c r="O180" s="5">
        <v>18.67</v>
      </c>
      <c r="P180" s="5">
        <v>1.5</v>
      </c>
      <c r="Q180" s="118"/>
    </row>
    <row r="181" spans="1:17" ht="24.75" customHeight="1">
      <c r="A181" s="28" t="s">
        <v>22</v>
      </c>
      <c r="B181" s="26">
        <f>C181*1.36</f>
        <v>107.44000000000001</v>
      </c>
      <c r="C181" s="9">
        <v>79</v>
      </c>
      <c r="D181" s="9"/>
      <c r="E181" s="3"/>
      <c r="F181" s="3"/>
      <c r="G181" s="3"/>
      <c r="H181" s="222"/>
      <c r="I181" s="24"/>
      <c r="J181" s="24"/>
      <c r="K181" s="24"/>
      <c r="L181" s="24"/>
      <c r="M181" s="24"/>
      <c r="N181" s="24"/>
      <c r="O181" s="24"/>
      <c r="P181" s="24"/>
      <c r="Q181" s="118"/>
    </row>
    <row r="182" spans="1:17" ht="24.75" customHeight="1">
      <c r="A182" s="28" t="s">
        <v>46</v>
      </c>
      <c r="B182" s="27">
        <f>C182*1.18</f>
        <v>93.22</v>
      </c>
      <c r="C182" s="9">
        <v>79</v>
      </c>
      <c r="D182" s="10"/>
      <c r="E182" s="4"/>
      <c r="F182" s="4"/>
      <c r="G182" s="4"/>
      <c r="H182" s="10"/>
      <c r="I182" s="222"/>
      <c r="J182" s="222"/>
      <c r="K182" s="222"/>
      <c r="L182" s="222"/>
      <c r="M182" s="222"/>
      <c r="N182" s="222"/>
      <c r="O182" s="222"/>
      <c r="P182" s="222"/>
      <c r="Q182" s="118"/>
    </row>
    <row r="183" spans="1:24" s="163" customFormat="1" ht="24.75" customHeight="1">
      <c r="A183" s="77" t="s">
        <v>11</v>
      </c>
      <c r="B183" s="3">
        <v>4</v>
      </c>
      <c r="C183" s="3">
        <v>4</v>
      </c>
      <c r="D183" s="239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10"/>
      <c r="T183" s="69"/>
      <c r="U183" s="69"/>
      <c r="V183" s="131"/>
      <c r="W183" s="69"/>
      <c r="X183" s="69"/>
    </row>
    <row r="184" spans="1:24" s="163" customFormat="1" ht="24.75" customHeight="1">
      <c r="A184" s="77" t="s">
        <v>16</v>
      </c>
      <c r="B184" s="9">
        <f>C184*1.19</f>
        <v>14.28</v>
      </c>
      <c r="C184" s="3">
        <v>12</v>
      </c>
      <c r="D184" s="239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13"/>
      <c r="T184" s="69"/>
      <c r="U184" s="69"/>
      <c r="V184" s="69"/>
      <c r="W184" s="69"/>
      <c r="X184" s="69"/>
    </row>
    <row r="185" spans="1:16" ht="45" customHeight="1">
      <c r="A185" s="81" t="s">
        <v>52</v>
      </c>
      <c r="B185" s="89">
        <v>6</v>
      </c>
      <c r="C185" s="89">
        <v>6</v>
      </c>
      <c r="D185" s="239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</row>
    <row r="186" spans="1:24" s="163" customFormat="1" ht="24.75" customHeight="1">
      <c r="A186" s="58" t="s">
        <v>19</v>
      </c>
      <c r="B186" s="61">
        <v>3</v>
      </c>
      <c r="C186" s="61">
        <v>3</v>
      </c>
      <c r="D186" s="98"/>
      <c r="E186" s="132"/>
      <c r="F186" s="132"/>
      <c r="G186" s="132"/>
      <c r="H186" s="132"/>
      <c r="I186" s="134"/>
      <c r="J186" s="134"/>
      <c r="K186" s="134"/>
      <c r="L186" s="132"/>
      <c r="M186" s="134"/>
      <c r="N186" s="132"/>
      <c r="O186" s="132"/>
      <c r="P186" s="132"/>
      <c r="Q186" s="107"/>
      <c r="T186" s="69"/>
      <c r="U186" s="69"/>
      <c r="V186" s="69"/>
      <c r="W186" s="69"/>
      <c r="X186" s="69"/>
    </row>
    <row r="187" spans="1:17" ht="24.75" customHeight="1">
      <c r="A187" s="346" t="s">
        <v>187</v>
      </c>
      <c r="B187" s="346"/>
      <c r="C187" s="346"/>
      <c r="D187" s="51">
        <v>180</v>
      </c>
      <c r="E187" s="13">
        <v>5.2</v>
      </c>
      <c r="F187" s="4">
        <v>5.52</v>
      </c>
      <c r="G187" s="4">
        <v>24.720000000000002</v>
      </c>
      <c r="H187" s="41">
        <f>G187*4+F187*9+E187*4</f>
        <v>169.36</v>
      </c>
      <c r="I187" s="5">
        <v>0</v>
      </c>
      <c r="J187" s="5">
        <v>0.1</v>
      </c>
      <c r="K187" s="5">
        <v>0.024</v>
      </c>
      <c r="L187" s="5">
        <v>0.78</v>
      </c>
      <c r="M187" s="5">
        <v>10.248</v>
      </c>
      <c r="N187" s="5">
        <v>138.75599999999997</v>
      </c>
      <c r="O187" s="5">
        <v>62.64</v>
      </c>
      <c r="P187" s="5">
        <v>2.976</v>
      </c>
      <c r="Q187" s="110"/>
    </row>
    <row r="188" spans="1:16" ht="24.75" customHeight="1">
      <c r="A188" s="8" t="s">
        <v>21</v>
      </c>
      <c r="B188" s="16">
        <v>46</v>
      </c>
      <c r="C188" s="16">
        <v>46</v>
      </c>
      <c r="D188" s="32"/>
      <c r="E188" s="32"/>
      <c r="F188" s="3"/>
      <c r="G188" s="3"/>
      <c r="H188" s="32"/>
      <c r="I188" s="24"/>
      <c r="J188" s="24"/>
      <c r="K188" s="24"/>
      <c r="L188" s="24"/>
      <c r="M188" s="24"/>
      <c r="N188" s="24"/>
      <c r="O188" s="24"/>
      <c r="P188" s="24"/>
    </row>
    <row r="189" spans="1:17" ht="24.75" customHeight="1">
      <c r="A189" s="8" t="s">
        <v>188</v>
      </c>
      <c r="B189" s="16">
        <v>144</v>
      </c>
      <c r="C189" s="16">
        <v>144</v>
      </c>
      <c r="D189" s="32"/>
      <c r="E189" s="32"/>
      <c r="F189" s="3"/>
      <c r="G189" s="3"/>
      <c r="H189" s="32"/>
      <c r="I189" s="3"/>
      <c r="J189" s="3"/>
      <c r="K189" s="3"/>
      <c r="L189" s="3"/>
      <c r="M189" s="3"/>
      <c r="N189" s="3"/>
      <c r="O189" s="3"/>
      <c r="P189" s="3"/>
      <c r="Q189" s="107"/>
    </row>
    <row r="190" spans="1:17" ht="24.75" customHeight="1">
      <c r="A190" s="60" t="s">
        <v>17</v>
      </c>
      <c r="B190" s="61">
        <v>8</v>
      </c>
      <c r="C190" s="61">
        <v>8</v>
      </c>
      <c r="D190" s="32"/>
      <c r="E190" s="32"/>
      <c r="F190" s="32"/>
      <c r="G190" s="3"/>
      <c r="H190" s="32"/>
      <c r="I190" s="32"/>
      <c r="J190" s="3"/>
      <c r="K190" s="32"/>
      <c r="L190" s="32"/>
      <c r="M190" s="32"/>
      <c r="N190" s="32"/>
      <c r="O190" s="32"/>
      <c r="P190" s="32"/>
      <c r="Q190" s="105"/>
    </row>
    <row r="191" spans="1:17" ht="43.5" customHeight="1">
      <c r="A191" s="339" t="s">
        <v>274</v>
      </c>
      <c r="B191" s="340"/>
      <c r="C191" s="341"/>
      <c r="D191" s="54">
        <v>200</v>
      </c>
      <c r="E191" s="55">
        <v>0.7</v>
      </c>
      <c r="F191" s="55">
        <v>0.1</v>
      </c>
      <c r="G191" s="85">
        <v>27.5</v>
      </c>
      <c r="H191" s="39">
        <f>E191*4+F191*9+G191*4</f>
        <v>113.7</v>
      </c>
      <c r="I191" s="5">
        <v>0.23</v>
      </c>
      <c r="J191" s="5">
        <v>0</v>
      </c>
      <c r="K191" s="5">
        <v>0</v>
      </c>
      <c r="L191" s="5">
        <v>0</v>
      </c>
      <c r="M191" s="5">
        <v>23</v>
      </c>
      <c r="N191" s="5">
        <v>16.71</v>
      </c>
      <c r="O191" s="5">
        <v>2.37</v>
      </c>
      <c r="P191" s="5">
        <v>0.45</v>
      </c>
      <c r="Q191" s="108"/>
    </row>
    <row r="192" spans="1:17" s="162" customFormat="1" ht="24.75" customHeight="1">
      <c r="A192" s="77" t="s">
        <v>275</v>
      </c>
      <c r="B192" s="9">
        <v>15</v>
      </c>
      <c r="C192" s="9">
        <v>15</v>
      </c>
      <c r="D192" s="3"/>
      <c r="E192" s="80"/>
      <c r="F192" s="80"/>
      <c r="G192" s="80"/>
      <c r="H192" s="3"/>
      <c r="I192" s="24"/>
      <c r="J192" s="24"/>
      <c r="K192" s="24"/>
      <c r="L192" s="24"/>
      <c r="M192" s="24"/>
      <c r="N192" s="24"/>
      <c r="O192" s="24"/>
      <c r="P192" s="24"/>
      <c r="Q192" s="119"/>
    </row>
    <row r="193" spans="1:17" s="162" customFormat="1" ht="24.75" customHeight="1">
      <c r="A193" s="77" t="s">
        <v>4</v>
      </c>
      <c r="B193" s="3">
        <v>20</v>
      </c>
      <c r="C193" s="3">
        <v>20</v>
      </c>
      <c r="D193" s="3"/>
      <c r="E193" s="80"/>
      <c r="F193" s="80"/>
      <c r="G193" s="80"/>
      <c r="H193" s="80"/>
      <c r="I193" s="6"/>
      <c r="J193" s="80"/>
      <c r="K193" s="80"/>
      <c r="L193" s="80"/>
      <c r="M193" s="80"/>
      <c r="N193" s="80"/>
      <c r="O193" s="80"/>
      <c r="P193" s="80"/>
      <c r="Q193" s="119"/>
    </row>
    <row r="194" spans="1:17" s="162" customFormat="1" ht="24.75" customHeight="1">
      <c r="A194" s="346" t="s">
        <v>18</v>
      </c>
      <c r="B194" s="346"/>
      <c r="C194" s="346"/>
      <c r="D194" s="210">
        <v>50</v>
      </c>
      <c r="E194" s="95">
        <v>4.1</v>
      </c>
      <c r="F194" s="95">
        <v>0.7</v>
      </c>
      <c r="G194" s="95">
        <v>18</v>
      </c>
      <c r="H194" s="20">
        <v>97.5</v>
      </c>
      <c r="I194" s="99">
        <v>0</v>
      </c>
      <c r="J194" s="99">
        <v>0.125</v>
      </c>
      <c r="K194" s="99">
        <v>0</v>
      </c>
      <c r="L194" s="99">
        <v>0</v>
      </c>
      <c r="M194" s="99">
        <v>16.5</v>
      </c>
      <c r="N194" s="99">
        <v>109</v>
      </c>
      <c r="O194" s="99">
        <v>31</v>
      </c>
      <c r="P194" s="99">
        <v>2.1</v>
      </c>
      <c r="Q194" s="119"/>
    </row>
    <row r="195" spans="1:17" s="162" customFormat="1" ht="24.75" customHeight="1">
      <c r="A195" s="50" t="s">
        <v>59</v>
      </c>
      <c r="B195" s="32"/>
      <c r="C195" s="32"/>
      <c r="D195" s="51">
        <v>50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119"/>
    </row>
    <row r="196" spans="1:17" s="162" customFormat="1" ht="24.75" customHeight="1">
      <c r="A196" s="335" t="s">
        <v>30</v>
      </c>
      <c r="B196" s="335"/>
      <c r="C196" s="335"/>
      <c r="D196" s="222">
        <v>60</v>
      </c>
      <c r="E196" s="4">
        <v>3.96</v>
      </c>
      <c r="F196" s="4">
        <v>0.72</v>
      </c>
      <c r="G196" s="4">
        <v>20.46</v>
      </c>
      <c r="H196" s="10">
        <v>108.6</v>
      </c>
      <c r="I196" s="5">
        <v>0</v>
      </c>
      <c r="J196" s="5">
        <v>0.10799999999999998</v>
      </c>
      <c r="K196" s="5">
        <v>0</v>
      </c>
      <c r="L196" s="5">
        <v>0</v>
      </c>
      <c r="M196" s="5">
        <v>21</v>
      </c>
      <c r="N196" s="5">
        <v>94.8</v>
      </c>
      <c r="O196" s="5">
        <v>28.2</v>
      </c>
      <c r="P196" s="5">
        <v>2.34</v>
      </c>
      <c r="Q196" s="107"/>
    </row>
    <row r="197" spans="1:17" ht="24.75" customHeight="1">
      <c r="A197" s="336" t="s">
        <v>251</v>
      </c>
      <c r="B197" s="337"/>
      <c r="C197" s="337"/>
      <c r="D197" s="338"/>
      <c r="E197" s="82">
        <f>E198+E213+E212</f>
        <v>6.225</v>
      </c>
      <c r="F197" s="82">
        <f aca="true" t="shared" si="7" ref="F197:P197">F198+F213+F212</f>
        <v>8.35</v>
      </c>
      <c r="G197" s="82">
        <f t="shared" si="7"/>
        <v>81.8</v>
      </c>
      <c r="H197" s="83">
        <f t="shared" si="7"/>
        <v>427.25</v>
      </c>
      <c r="I197" s="82">
        <f t="shared" si="7"/>
        <v>9.4</v>
      </c>
      <c r="J197" s="82">
        <f t="shared" si="7"/>
        <v>0.05</v>
      </c>
      <c r="K197" s="82">
        <f t="shared" si="7"/>
        <v>0</v>
      </c>
      <c r="L197" s="82">
        <f t="shared" si="7"/>
        <v>0.9875</v>
      </c>
      <c r="M197" s="82">
        <f t="shared" si="7"/>
        <v>119.75</v>
      </c>
      <c r="N197" s="82">
        <f t="shared" si="7"/>
        <v>175</v>
      </c>
      <c r="O197" s="82">
        <f t="shared" si="7"/>
        <v>29.875</v>
      </c>
      <c r="P197" s="82">
        <f t="shared" si="7"/>
        <v>3.9</v>
      </c>
      <c r="Q197" s="107"/>
    </row>
    <row r="198" spans="1:17" ht="43.5" customHeight="1">
      <c r="A198" s="339" t="s">
        <v>261</v>
      </c>
      <c r="B198" s="340"/>
      <c r="C198" s="341"/>
      <c r="D198" s="222">
        <v>100</v>
      </c>
      <c r="E198" s="4">
        <v>4.625</v>
      </c>
      <c r="F198" s="4">
        <v>7.75</v>
      </c>
      <c r="G198" s="4">
        <v>52.5</v>
      </c>
      <c r="H198" s="10">
        <v>298.25000000000006</v>
      </c>
      <c r="I198" s="5">
        <v>1</v>
      </c>
      <c r="J198" s="5">
        <v>0</v>
      </c>
      <c r="K198" s="5">
        <v>0</v>
      </c>
      <c r="L198" s="5">
        <v>0.6875000000000001</v>
      </c>
      <c r="M198" s="5">
        <v>73.75</v>
      </c>
      <c r="N198" s="5">
        <v>150</v>
      </c>
      <c r="O198" s="5">
        <v>9.375</v>
      </c>
      <c r="P198" s="5">
        <v>0</v>
      </c>
      <c r="Q198" s="119"/>
    </row>
    <row r="199" spans="1:17" ht="24.75" customHeight="1">
      <c r="A199" s="352" t="s">
        <v>142</v>
      </c>
      <c r="B199" s="353"/>
      <c r="C199" s="353"/>
      <c r="D199" s="353"/>
      <c r="E199" s="353"/>
      <c r="F199" s="353"/>
      <c r="G199" s="353"/>
      <c r="H199" s="353"/>
      <c r="I199" s="353"/>
      <c r="J199" s="353"/>
      <c r="K199" s="353"/>
      <c r="L199" s="353"/>
      <c r="M199" s="353"/>
      <c r="N199" s="353"/>
      <c r="O199" s="353"/>
      <c r="P199" s="354"/>
      <c r="Q199" s="119"/>
    </row>
    <row r="200" spans="1:17" s="164" customFormat="1" ht="24.75" customHeight="1">
      <c r="A200" s="359" t="s">
        <v>276</v>
      </c>
      <c r="B200" s="360"/>
      <c r="C200" s="360"/>
      <c r="D200" s="84">
        <v>100</v>
      </c>
      <c r="E200" s="4"/>
      <c r="F200" s="4"/>
      <c r="G200" s="4"/>
      <c r="H200" s="10"/>
      <c r="I200" s="5"/>
      <c r="J200" s="240"/>
      <c r="K200" s="5"/>
      <c r="L200" s="5"/>
      <c r="M200" s="5"/>
      <c r="N200" s="5"/>
      <c r="O200" s="5"/>
      <c r="P200" s="40"/>
      <c r="Q200" s="123"/>
    </row>
    <row r="201" spans="1:17" s="164" customFormat="1" ht="24.75" customHeight="1">
      <c r="A201" s="241" t="s">
        <v>19</v>
      </c>
      <c r="B201" s="16">
        <v>69</v>
      </c>
      <c r="C201" s="16">
        <v>69</v>
      </c>
      <c r="D201" s="33"/>
      <c r="E201" s="13"/>
      <c r="F201" s="13"/>
      <c r="G201" s="13"/>
      <c r="H201" s="39"/>
      <c r="I201" s="5"/>
      <c r="J201" s="80"/>
      <c r="K201" s="80"/>
      <c r="L201" s="33"/>
      <c r="M201" s="80"/>
      <c r="N201" s="33"/>
      <c r="O201" s="33"/>
      <c r="P201" s="33"/>
      <c r="Q201" s="123"/>
    </row>
    <row r="202" spans="1:17" ht="24.75" customHeight="1">
      <c r="A202" s="242" t="s">
        <v>267</v>
      </c>
      <c r="B202" s="33">
        <v>2.6</v>
      </c>
      <c r="C202" s="33">
        <v>2.6</v>
      </c>
      <c r="D202" s="33"/>
      <c r="E202" s="33"/>
      <c r="F202" s="33"/>
      <c r="G202" s="80"/>
      <c r="H202" s="33"/>
      <c r="I202" s="80"/>
      <c r="J202" s="243"/>
      <c r="K202" s="243"/>
      <c r="L202" s="243"/>
      <c r="M202" s="243"/>
      <c r="N202" s="243"/>
      <c r="O202" s="243"/>
      <c r="P202" s="244"/>
      <c r="Q202" s="123"/>
    </row>
    <row r="203" spans="1:17" ht="24.75" customHeight="1">
      <c r="A203" s="242" t="s">
        <v>277</v>
      </c>
      <c r="B203" s="33">
        <v>0.7</v>
      </c>
      <c r="C203" s="33">
        <v>0.7</v>
      </c>
      <c r="D203" s="33"/>
      <c r="E203" s="33"/>
      <c r="F203" s="33"/>
      <c r="G203" s="80"/>
      <c r="H203" s="32"/>
      <c r="I203" s="24"/>
      <c r="J203" s="24"/>
      <c r="K203" s="24"/>
      <c r="L203" s="24"/>
      <c r="M203" s="24"/>
      <c r="N203" s="24"/>
      <c r="O203" s="24"/>
      <c r="P203" s="53"/>
      <c r="Q203" s="123"/>
    </row>
    <row r="204" spans="1:17" ht="24.75" customHeight="1">
      <c r="A204" s="245" t="s">
        <v>4</v>
      </c>
      <c r="B204" s="9">
        <v>9</v>
      </c>
      <c r="C204" s="9">
        <v>9</v>
      </c>
      <c r="D204" s="33"/>
      <c r="E204" s="80"/>
      <c r="F204" s="80"/>
      <c r="G204" s="80"/>
      <c r="H204" s="24"/>
      <c r="I204" s="243"/>
      <c r="J204" s="243"/>
      <c r="K204" s="243"/>
      <c r="L204" s="243"/>
      <c r="M204" s="243"/>
      <c r="N204" s="243"/>
      <c r="O204" s="243"/>
      <c r="P204" s="243"/>
      <c r="Q204" s="123"/>
    </row>
    <row r="205" spans="1:17" ht="24.75" customHeight="1">
      <c r="A205" s="60" t="s">
        <v>266</v>
      </c>
      <c r="B205" s="33">
        <v>0.8</v>
      </c>
      <c r="C205" s="33">
        <v>0.8</v>
      </c>
      <c r="D205" s="33"/>
      <c r="E205" s="33"/>
      <c r="F205" s="33"/>
      <c r="G205" s="80"/>
      <c r="H205" s="53"/>
      <c r="I205" s="243"/>
      <c r="J205" s="243"/>
      <c r="K205" s="243"/>
      <c r="L205" s="243"/>
      <c r="M205" s="243"/>
      <c r="N205" s="243"/>
      <c r="O205" s="243"/>
      <c r="P205" s="244"/>
      <c r="Q205" s="123"/>
    </row>
    <row r="206" spans="1:17" ht="24.75" customHeight="1">
      <c r="A206" s="77" t="s">
        <v>197</v>
      </c>
      <c r="B206" s="9">
        <v>10</v>
      </c>
      <c r="C206" s="9">
        <v>10</v>
      </c>
      <c r="D206" s="33"/>
      <c r="E206" s="80"/>
      <c r="F206" s="80"/>
      <c r="G206" s="80"/>
      <c r="H206" s="24"/>
      <c r="I206" s="243"/>
      <c r="J206" s="243"/>
      <c r="K206" s="243"/>
      <c r="L206" s="243"/>
      <c r="M206" s="243"/>
      <c r="N206" s="243"/>
      <c r="O206" s="243"/>
      <c r="P206" s="243"/>
      <c r="Q206" s="123"/>
    </row>
    <row r="207" spans="1:17" ht="24.75" customHeight="1">
      <c r="A207" s="245" t="s">
        <v>92</v>
      </c>
      <c r="B207" s="80">
        <v>12.5</v>
      </c>
      <c r="C207" s="80">
        <v>12.5</v>
      </c>
      <c r="D207" s="33"/>
      <c r="E207" s="80"/>
      <c r="F207" s="80"/>
      <c r="G207" s="80"/>
      <c r="H207" s="24"/>
      <c r="I207" s="243"/>
      <c r="J207" s="243"/>
      <c r="K207" s="243"/>
      <c r="L207" s="243"/>
      <c r="M207" s="243"/>
      <c r="N207" s="243"/>
      <c r="O207" s="243"/>
      <c r="P207" s="243"/>
      <c r="Q207" s="123"/>
    </row>
    <row r="208" spans="1:17" ht="24.75" customHeight="1">
      <c r="A208" s="8" t="s">
        <v>108</v>
      </c>
      <c r="B208" s="16">
        <v>22</v>
      </c>
      <c r="C208" s="16">
        <v>22</v>
      </c>
      <c r="D208" s="33"/>
      <c r="E208" s="33"/>
      <c r="F208" s="33"/>
      <c r="G208" s="80"/>
      <c r="H208" s="53"/>
      <c r="I208" s="243"/>
      <c r="J208" s="243"/>
      <c r="K208" s="243"/>
      <c r="L208" s="243"/>
      <c r="M208" s="243"/>
      <c r="N208" s="243"/>
      <c r="O208" s="243"/>
      <c r="P208" s="244"/>
      <c r="Q208" s="123"/>
    </row>
    <row r="209" spans="1:20" ht="24.75" customHeight="1">
      <c r="A209" s="241" t="s">
        <v>278</v>
      </c>
      <c r="B209" s="16">
        <v>22</v>
      </c>
      <c r="C209" s="16">
        <v>22</v>
      </c>
      <c r="D209" s="33"/>
      <c r="E209" s="33"/>
      <c r="F209" s="33"/>
      <c r="G209" s="80"/>
      <c r="H209" s="53"/>
      <c r="I209" s="243"/>
      <c r="J209" s="243"/>
      <c r="K209" s="243"/>
      <c r="L209" s="243"/>
      <c r="M209" s="243"/>
      <c r="N209" s="243"/>
      <c r="O209" s="243"/>
      <c r="P209" s="244"/>
      <c r="Q209" s="123"/>
      <c r="T209" s="162"/>
    </row>
    <row r="210" spans="1:20" ht="24.75" customHeight="1">
      <c r="A210" s="77" t="s">
        <v>174</v>
      </c>
      <c r="B210" s="9">
        <v>2</v>
      </c>
      <c r="C210" s="9">
        <v>2</v>
      </c>
      <c r="D210" s="33"/>
      <c r="E210" s="80"/>
      <c r="F210" s="80"/>
      <c r="G210" s="80"/>
      <c r="H210" s="24"/>
      <c r="I210" s="243"/>
      <c r="J210" s="243"/>
      <c r="K210" s="243"/>
      <c r="L210" s="243"/>
      <c r="M210" s="243"/>
      <c r="N210" s="243"/>
      <c r="O210" s="243"/>
      <c r="P210" s="243"/>
      <c r="Q210" s="123"/>
      <c r="T210" s="162"/>
    </row>
    <row r="211" spans="1:24" s="163" customFormat="1" ht="24.75" customHeight="1">
      <c r="A211" s="246" t="s">
        <v>160</v>
      </c>
      <c r="B211" s="80">
        <v>0.3</v>
      </c>
      <c r="C211" s="80">
        <v>0.3</v>
      </c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123"/>
      <c r="T211" s="162"/>
      <c r="U211" s="69"/>
      <c r="V211" s="69"/>
      <c r="W211" s="69"/>
      <c r="X211" s="69"/>
    </row>
    <row r="212" spans="1:24" s="163" customFormat="1" ht="24.75" customHeight="1">
      <c r="A212" s="313" t="s">
        <v>250</v>
      </c>
      <c r="B212" s="314"/>
      <c r="C212" s="315"/>
      <c r="D212" s="84">
        <v>150</v>
      </c>
      <c r="E212" s="85">
        <v>0.6</v>
      </c>
      <c r="F212" s="85">
        <v>0.6</v>
      </c>
      <c r="G212" s="85">
        <v>14.7</v>
      </c>
      <c r="H212" s="10">
        <f>E212*4+F212*9+G212*4</f>
        <v>66.6</v>
      </c>
      <c r="I212" s="5">
        <v>8</v>
      </c>
      <c r="J212" s="5">
        <v>0.05</v>
      </c>
      <c r="K212" s="5">
        <v>0</v>
      </c>
      <c r="L212" s="5">
        <v>0.3</v>
      </c>
      <c r="M212" s="5">
        <v>24</v>
      </c>
      <c r="N212" s="5">
        <v>16</v>
      </c>
      <c r="O212" s="5">
        <v>13.5</v>
      </c>
      <c r="P212" s="5">
        <v>3.3</v>
      </c>
      <c r="Q212" s="113"/>
      <c r="T212" s="173"/>
      <c r="U212" s="173"/>
      <c r="V212" s="173"/>
      <c r="W212" s="173"/>
      <c r="X212" s="69"/>
    </row>
    <row r="213" spans="1:24" s="163" customFormat="1" ht="24.75" customHeight="1">
      <c r="A213" s="331" t="s">
        <v>260</v>
      </c>
      <c r="B213" s="331"/>
      <c r="C213" s="331"/>
      <c r="D213" s="210">
        <v>200</v>
      </c>
      <c r="E213" s="4">
        <v>1</v>
      </c>
      <c r="F213" s="4">
        <v>0</v>
      </c>
      <c r="G213" s="4">
        <v>14.6</v>
      </c>
      <c r="H213" s="20">
        <f>G213*4+F213*9+E213*4</f>
        <v>62.4</v>
      </c>
      <c r="I213" s="95">
        <v>0.4</v>
      </c>
      <c r="J213" s="95">
        <v>0</v>
      </c>
      <c r="K213" s="95">
        <v>0</v>
      </c>
      <c r="L213" s="95">
        <v>0</v>
      </c>
      <c r="M213" s="95">
        <v>22</v>
      </c>
      <c r="N213" s="95">
        <v>9</v>
      </c>
      <c r="O213" s="95">
        <v>7</v>
      </c>
      <c r="P213" s="95">
        <v>0.6</v>
      </c>
      <c r="Q213" s="113"/>
      <c r="T213" s="173"/>
      <c r="U213" s="173"/>
      <c r="V213" s="173"/>
      <c r="W213" s="173"/>
      <c r="X213" s="69"/>
    </row>
    <row r="214" spans="1:23" ht="24.75" customHeight="1">
      <c r="A214" s="342" t="s">
        <v>259</v>
      </c>
      <c r="B214" s="343"/>
      <c r="C214" s="343"/>
      <c r="D214" s="343"/>
      <c r="E214" s="91">
        <f>E130+E197</f>
        <v>44.585</v>
      </c>
      <c r="F214" s="91">
        <f aca="true" t="shared" si="8" ref="F214:P214">F130+F197</f>
        <v>40.19</v>
      </c>
      <c r="G214" s="91">
        <f t="shared" si="8"/>
        <v>201.95999999999998</v>
      </c>
      <c r="H214" s="91">
        <f t="shared" si="8"/>
        <v>1355.13</v>
      </c>
      <c r="I214" s="91">
        <f t="shared" si="8"/>
        <v>27.756666666666668</v>
      </c>
      <c r="J214" s="92">
        <f t="shared" si="8"/>
        <v>0.562</v>
      </c>
      <c r="K214" s="92">
        <f t="shared" si="8"/>
        <v>0.504</v>
      </c>
      <c r="L214" s="92">
        <f t="shared" si="8"/>
        <v>4.514166666666666</v>
      </c>
      <c r="M214" s="92">
        <f t="shared" si="8"/>
        <v>256.09133333333335</v>
      </c>
      <c r="N214" s="92">
        <f t="shared" si="8"/>
        <v>783.7076666666666</v>
      </c>
      <c r="O214" s="92">
        <f t="shared" si="8"/>
        <v>213.24166666666667</v>
      </c>
      <c r="P214" s="92">
        <f t="shared" si="8"/>
        <v>14.157666666666668</v>
      </c>
      <c r="T214" s="173"/>
      <c r="U214" s="173"/>
      <c r="V214" s="173"/>
      <c r="W214" s="173"/>
    </row>
    <row r="215" spans="1:23" ht="24.75" customHeight="1">
      <c r="A215" s="362" t="s">
        <v>95</v>
      </c>
      <c r="B215" s="362"/>
      <c r="C215" s="362"/>
      <c r="D215" s="362"/>
      <c r="E215" s="362"/>
      <c r="F215" s="362"/>
      <c r="G215" s="362"/>
      <c r="H215" s="362"/>
      <c r="I215" s="362"/>
      <c r="J215" s="362"/>
      <c r="K215" s="362"/>
      <c r="L215" s="362"/>
      <c r="M215" s="362"/>
      <c r="N215" s="362"/>
      <c r="O215" s="362"/>
      <c r="P215" s="362"/>
      <c r="T215" s="173"/>
      <c r="U215" s="173"/>
      <c r="V215" s="173"/>
      <c r="W215" s="173"/>
    </row>
    <row r="216" spans="1:23" ht="24.75" customHeight="1">
      <c r="A216" s="350" t="s">
        <v>0</v>
      </c>
      <c r="B216" s="345" t="s">
        <v>6</v>
      </c>
      <c r="C216" s="345" t="s">
        <v>7</v>
      </c>
      <c r="D216" s="350" t="s">
        <v>5</v>
      </c>
      <c r="E216" s="350"/>
      <c r="F216" s="350"/>
      <c r="G216" s="350"/>
      <c r="H216" s="350"/>
      <c r="I216" s="357" t="s">
        <v>23</v>
      </c>
      <c r="J216" s="357"/>
      <c r="K216" s="357"/>
      <c r="L216" s="357"/>
      <c r="M216" s="357"/>
      <c r="N216" s="357"/>
      <c r="O216" s="357"/>
      <c r="P216" s="357"/>
      <c r="Q216" s="107"/>
      <c r="R216" s="162">
        <v>4</v>
      </c>
      <c r="T216" s="173"/>
      <c r="U216" s="173"/>
      <c r="V216" s="173"/>
      <c r="W216" s="173"/>
    </row>
    <row r="217" spans="1:23" ht="24.75" customHeight="1">
      <c r="A217" s="350"/>
      <c r="B217" s="345"/>
      <c r="C217" s="345"/>
      <c r="D217" s="345" t="s">
        <v>8</v>
      </c>
      <c r="E217" s="350" t="s">
        <v>1</v>
      </c>
      <c r="F217" s="350" t="s">
        <v>2</v>
      </c>
      <c r="G217" s="350" t="s">
        <v>9</v>
      </c>
      <c r="H217" s="350" t="s">
        <v>3</v>
      </c>
      <c r="I217" s="357" t="s">
        <v>137</v>
      </c>
      <c r="J217" s="357"/>
      <c r="K217" s="357"/>
      <c r="L217" s="357"/>
      <c r="M217" s="357" t="s">
        <v>98</v>
      </c>
      <c r="N217" s="357"/>
      <c r="O217" s="357"/>
      <c r="P217" s="357"/>
      <c r="R217" s="166" t="s">
        <v>30</v>
      </c>
      <c r="S217" s="69">
        <f>D279</f>
        <v>60</v>
      </c>
      <c r="T217" s="173"/>
      <c r="U217" s="173"/>
      <c r="V217" s="173"/>
      <c r="W217" s="173"/>
    </row>
    <row r="218" spans="1:23" ht="24.75" customHeight="1">
      <c r="A218" s="350"/>
      <c r="B218" s="345"/>
      <c r="C218" s="345"/>
      <c r="D218" s="345"/>
      <c r="E218" s="350"/>
      <c r="F218" s="350"/>
      <c r="G218" s="350"/>
      <c r="H218" s="350"/>
      <c r="I218" s="221" t="s">
        <v>138</v>
      </c>
      <c r="J218" s="221" t="s">
        <v>139</v>
      </c>
      <c r="K218" s="221" t="s">
        <v>140</v>
      </c>
      <c r="L218" s="221" t="s">
        <v>141</v>
      </c>
      <c r="M218" s="221" t="s">
        <v>24</v>
      </c>
      <c r="N218" s="221" t="s">
        <v>25</v>
      </c>
      <c r="O218" s="221" t="s">
        <v>26</v>
      </c>
      <c r="P218" s="221" t="s">
        <v>27</v>
      </c>
      <c r="Q218" s="110"/>
      <c r="R218" s="166" t="s">
        <v>32</v>
      </c>
      <c r="S218" s="170">
        <f>D277</f>
        <v>40</v>
      </c>
      <c r="T218" s="173"/>
      <c r="U218" s="173"/>
      <c r="V218" s="173"/>
      <c r="W218" s="173"/>
    </row>
    <row r="219" spans="1:23" ht="24.75" customHeight="1">
      <c r="A219" s="356" t="s">
        <v>117</v>
      </c>
      <c r="B219" s="356"/>
      <c r="C219" s="356"/>
      <c r="D219" s="356"/>
      <c r="E219" s="82">
        <f>E220+E235+E247+E266+E273+E276+E277+E279</f>
        <v>37.65</v>
      </c>
      <c r="F219" s="82">
        <f aca="true" t="shared" si="9" ref="F219:P219">F220+F235+F247+F266+F273+F276+F277+F279</f>
        <v>35.75666666666667</v>
      </c>
      <c r="G219" s="82">
        <f t="shared" si="9"/>
        <v>126.99333333333334</v>
      </c>
      <c r="H219" s="83">
        <f t="shared" si="9"/>
        <v>987.0633333333333</v>
      </c>
      <c r="I219" s="82">
        <f t="shared" si="9"/>
        <v>32.643</v>
      </c>
      <c r="J219" s="82">
        <f t="shared" si="9"/>
        <v>0.5473666666666667</v>
      </c>
      <c r="K219" s="82">
        <f t="shared" si="9"/>
        <v>1.0553500000000002</v>
      </c>
      <c r="L219" s="82">
        <f t="shared" si="9"/>
        <v>7.0847</v>
      </c>
      <c r="M219" s="82">
        <f t="shared" si="9"/>
        <v>634.7936666666667</v>
      </c>
      <c r="N219" s="82">
        <f t="shared" si="9"/>
        <v>805.6833333333333</v>
      </c>
      <c r="O219" s="82">
        <f t="shared" si="9"/>
        <v>193.31333333333333</v>
      </c>
      <c r="P219" s="82">
        <f t="shared" si="9"/>
        <v>10.175666666666666</v>
      </c>
      <c r="Q219" s="110"/>
      <c r="R219" s="166" t="s">
        <v>33</v>
      </c>
      <c r="S219" s="170">
        <f>B286</f>
        <v>11</v>
      </c>
      <c r="T219" s="173"/>
      <c r="U219" s="173"/>
      <c r="V219" s="173"/>
      <c r="W219" s="173"/>
    </row>
    <row r="220" spans="1:23" ht="24.75" customHeight="1">
      <c r="A220" s="313" t="s">
        <v>279</v>
      </c>
      <c r="B220" s="314"/>
      <c r="C220" s="315"/>
      <c r="D220" s="23">
        <v>100</v>
      </c>
      <c r="E220" s="4">
        <v>9.5</v>
      </c>
      <c r="F220" s="4">
        <v>13.666666666666664</v>
      </c>
      <c r="G220" s="13">
        <v>4.833333333333333</v>
      </c>
      <c r="H220" s="88">
        <v>180.33333333333331</v>
      </c>
      <c r="I220" s="5">
        <v>1.6</v>
      </c>
      <c r="J220" s="5">
        <v>0.016666666666666666</v>
      </c>
      <c r="K220" s="5">
        <v>0.64</v>
      </c>
      <c r="L220" s="5">
        <v>2.4</v>
      </c>
      <c r="M220" s="5">
        <v>431.85</v>
      </c>
      <c r="N220" s="5">
        <v>222.65</v>
      </c>
      <c r="O220" s="5">
        <v>31.55</v>
      </c>
      <c r="P220" s="5">
        <v>1.1</v>
      </c>
      <c r="Q220" s="110"/>
      <c r="R220" s="167" t="s">
        <v>55</v>
      </c>
      <c r="S220" s="170">
        <f>B283</f>
        <v>6</v>
      </c>
      <c r="T220" s="173"/>
      <c r="U220" s="173"/>
      <c r="V220" s="173"/>
      <c r="W220" s="173"/>
    </row>
    <row r="221" spans="1:23" ht="24.75" customHeight="1">
      <c r="A221" s="77" t="s">
        <v>115</v>
      </c>
      <c r="B221" s="9">
        <f>C221*1.25</f>
        <v>85</v>
      </c>
      <c r="C221" s="3">
        <v>68</v>
      </c>
      <c r="D221" s="202"/>
      <c r="E221" s="248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107"/>
      <c r="R221" s="167" t="s">
        <v>56</v>
      </c>
      <c r="T221" s="173"/>
      <c r="U221" s="173"/>
      <c r="V221" s="173"/>
      <c r="W221" s="173"/>
    </row>
    <row r="222" spans="1:23" ht="24.75" customHeight="1">
      <c r="A222" s="46" t="s">
        <v>15</v>
      </c>
      <c r="B222" s="16">
        <f>C222*1.33</f>
        <v>90.44</v>
      </c>
      <c r="C222" s="3">
        <v>68</v>
      </c>
      <c r="D222" s="202"/>
      <c r="E222" s="17"/>
      <c r="F222" s="17"/>
      <c r="G222" s="17"/>
      <c r="H222" s="17"/>
      <c r="I222" s="248"/>
      <c r="J222" s="248"/>
      <c r="K222" s="248"/>
      <c r="L222" s="17"/>
      <c r="M222" s="248"/>
      <c r="N222" s="17"/>
      <c r="O222" s="17"/>
      <c r="P222" s="17"/>
      <c r="Q222" s="110"/>
      <c r="R222" s="166" t="s">
        <v>34</v>
      </c>
      <c r="S222" s="170">
        <f>B268+B236</f>
        <v>260.12</v>
      </c>
      <c r="T222" s="173"/>
      <c r="U222" s="173"/>
      <c r="V222" s="173"/>
      <c r="W222" s="173"/>
    </row>
    <row r="223" spans="1:23" ht="24.75" customHeight="1">
      <c r="A223" s="46" t="s">
        <v>222</v>
      </c>
      <c r="B223" s="16"/>
      <c r="C223" s="32">
        <v>65</v>
      </c>
      <c r="D223" s="202"/>
      <c r="E223" s="17"/>
      <c r="F223" s="17"/>
      <c r="G223" s="17"/>
      <c r="H223" s="17"/>
      <c r="I223" s="248"/>
      <c r="J223" s="248"/>
      <c r="K223" s="248"/>
      <c r="L223" s="17"/>
      <c r="M223" s="248"/>
      <c r="N223" s="17"/>
      <c r="O223" s="17"/>
      <c r="P223" s="17"/>
      <c r="Q223" s="110"/>
      <c r="R223" s="166" t="s">
        <v>35</v>
      </c>
      <c r="S223" s="178">
        <f>B221+B261+B262+B263+B240+B241+B243+B246</f>
        <v>206.03</v>
      </c>
      <c r="T223" s="173"/>
      <c r="U223" s="173"/>
      <c r="V223" s="173"/>
      <c r="W223" s="173"/>
    </row>
    <row r="224" spans="1:23" ht="24.75" customHeight="1">
      <c r="A224" s="77" t="s">
        <v>136</v>
      </c>
      <c r="B224" s="3">
        <v>31</v>
      </c>
      <c r="C224" s="3">
        <v>30</v>
      </c>
      <c r="D224" s="202"/>
      <c r="E224" s="4"/>
      <c r="F224" s="4"/>
      <c r="G224" s="222"/>
      <c r="H224" s="88"/>
      <c r="I224" s="5"/>
      <c r="J224" s="5"/>
      <c r="K224" s="5"/>
      <c r="L224" s="5"/>
      <c r="M224" s="5"/>
      <c r="N224" s="249"/>
      <c r="O224" s="249"/>
      <c r="P224" s="249"/>
      <c r="Q224" s="116"/>
      <c r="R224" s="166" t="s">
        <v>63</v>
      </c>
      <c r="S224" s="170">
        <f>D276+B274</f>
        <v>195.6</v>
      </c>
      <c r="T224" s="173"/>
      <c r="U224" s="173"/>
      <c r="V224" s="173"/>
      <c r="W224" s="173"/>
    </row>
    <row r="225" spans="1:23" ht="24.75" customHeight="1">
      <c r="A225" s="77" t="s">
        <v>11</v>
      </c>
      <c r="B225" s="3">
        <v>5</v>
      </c>
      <c r="C225" s="3">
        <v>5</v>
      </c>
      <c r="D225" s="202"/>
      <c r="E225" s="250"/>
      <c r="F225" s="250"/>
      <c r="G225" s="250"/>
      <c r="H225" s="250"/>
      <c r="I225" s="251"/>
      <c r="J225" s="251"/>
      <c r="K225" s="251"/>
      <c r="L225" s="251"/>
      <c r="M225" s="251"/>
      <c r="N225" s="251"/>
      <c r="O225" s="251"/>
      <c r="P225" s="251"/>
      <c r="Q225" s="116"/>
      <c r="R225" s="167" t="s">
        <v>87</v>
      </c>
      <c r="T225" s="173"/>
      <c r="U225" s="173"/>
      <c r="V225" s="173"/>
      <c r="W225" s="173"/>
    </row>
    <row r="226" spans="1:24" s="163" customFormat="1" ht="24.75" customHeight="1">
      <c r="A226" s="81" t="s">
        <v>185</v>
      </c>
      <c r="B226" s="80">
        <f>C226*1.35</f>
        <v>2.7</v>
      </c>
      <c r="C226" s="9">
        <v>2</v>
      </c>
      <c r="D226" s="3"/>
      <c r="E226" s="80"/>
      <c r="F226" s="80"/>
      <c r="G226" s="80"/>
      <c r="H226" s="3"/>
      <c r="I226" s="24"/>
      <c r="J226" s="24"/>
      <c r="K226" s="24"/>
      <c r="L226" s="24"/>
      <c r="M226" s="24"/>
      <c r="N226" s="24"/>
      <c r="O226" s="24"/>
      <c r="P226" s="24"/>
      <c r="Q226" s="103"/>
      <c r="R226" s="166" t="s">
        <v>36</v>
      </c>
      <c r="S226" s="170"/>
      <c r="T226" s="69"/>
      <c r="U226" s="69"/>
      <c r="V226" s="173"/>
      <c r="W226" s="173"/>
      <c r="X226" s="69"/>
    </row>
    <row r="227" spans="1:24" s="163" customFormat="1" ht="24.75" customHeight="1">
      <c r="A227" s="332" t="s">
        <v>142</v>
      </c>
      <c r="B227" s="333"/>
      <c r="C227" s="333"/>
      <c r="D227" s="333"/>
      <c r="E227" s="333"/>
      <c r="F227" s="333"/>
      <c r="G227" s="333"/>
      <c r="H227" s="333"/>
      <c r="I227" s="333"/>
      <c r="J227" s="333"/>
      <c r="K227" s="333"/>
      <c r="L227" s="333"/>
      <c r="M227" s="333"/>
      <c r="N227" s="333"/>
      <c r="O227" s="333"/>
      <c r="P227" s="334"/>
      <c r="Q227" s="112"/>
      <c r="R227" s="167" t="s">
        <v>64</v>
      </c>
      <c r="S227" s="170">
        <f>B275+B265+B285+C306</f>
        <v>47.3</v>
      </c>
      <c r="T227" s="69"/>
      <c r="U227" s="69"/>
      <c r="V227" s="173"/>
      <c r="W227" s="173"/>
      <c r="X227" s="69"/>
    </row>
    <row r="228" spans="1:23" ht="43.5" customHeight="1">
      <c r="A228" s="330" t="s">
        <v>324</v>
      </c>
      <c r="B228" s="330"/>
      <c r="C228" s="330"/>
      <c r="D228" s="23">
        <v>100</v>
      </c>
      <c r="E228" s="4">
        <v>1</v>
      </c>
      <c r="F228" s="4">
        <v>5</v>
      </c>
      <c r="G228" s="4">
        <v>3.5</v>
      </c>
      <c r="H228" s="88">
        <f>E228*4+F228*9+G228*4</f>
        <v>63</v>
      </c>
      <c r="I228" s="5">
        <v>10</v>
      </c>
      <c r="J228" s="5">
        <v>0.05</v>
      </c>
      <c r="K228" s="5">
        <v>0</v>
      </c>
      <c r="L228" s="5">
        <v>0.7000000000000001</v>
      </c>
      <c r="M228" s="5">
        <v>12.316666666666665</v>
      </c>
      <c r="N228" s="5">
        <v>25.375</v>
      </c>
      <c r="O228" s="5">
        <v>7</v>
      </c>
      <c r="P228" s="5">
        <v>0.25</v>
      </c>
      <c r="Q228" s="112"/>
      <c r="R228" s="167" t="s">
        <v>88</v>
      </c>
      <c r="S228" s="170"/>
      <c r="V228" s="173"/>
      <c r="W228" s="173"/>
    </row>
    <row r="229" spans="1:24" s="163" customFormat="1" ht="24.75" customHeight="1">
      <c r="A229" s="81" t="s">
        <v>148</v>
      </c>
      <c r="B229" s="16">
        <f>C229*1.02</f>
        <v>102</v>
      </c>
      <c r="C229" s="32">
        <v>100</v>
      </c>
      <c r="D229" s="32"/>
      <c r="E229" s="86"/>
      <c r="F229" s="86"/>
      <c r="G229" s="86"/>
      <c r="H229" s="87"/>
      <c r="I229" s="86"/>
      <c r="J229" s="86"/>
      <c r="K229" s="86"/>
      <c r="L229" s="86"/>
      <c r="M229" s="86"/>
      <c r="N229" s="86"/>
      <c r="O229" s="86"/>
      <c r="P229" s="86"/>
      <c r="Q229" s="119"/>
      <c r="R229" s="166" t="s">
        <v>37</v>
      </c>
      <c r="S229" s="69"/>
      <c r="T229" s="69"/>
      <c r="U229" s="69"/>
      <c r="V229" s="69"/>
      <c r="W229" s="69"/>
      <c r="X229" s="69"/>
    </row>
    <row r="230" spans="1:19" ht="24.75" customHeight="1">
      <c r="A230" s="8" t="s">
        <v>149</v>
      </c>
      <c r="B230" s="16">
        <f>C230*1.18</f>
        <v>118</v>
      </c>
      <c r="C230" s="32">
        <v>100</v>
      </c>
      <c r="D230" s="32"/>
      <c r="E230" s="86"/>
      <c r="F230" s="86"/>
      <c r="G230" s="86"/>
      <c r="H230" s="87"/>
      <c r="I230" s="86"/>
      <c r="J230" s="86"/>
      <c r="K230" s="86"/>
      <c r="L230" s="86"/>
      <c r="M230" s="86"/>
      <c r="N230" s="86"/>
      <c r="O230" s="86"/>
      <c r="P230" s="86"/>
      <c r="Q230" s="119"/>
      <c r="R230" s="167" t="s">
        <v>80</v>
      </c>
      <c r="S230" s="170"/>
    </row>
    <row r="231" spans="1:19" s="162" customFormat="1" ht="24.75" customHeight="1">
      <c r="A231" s="8" t="s">
        <v>150</v>
      </c>
      <c r="B231" s="16">
        <f>C231*1.02</f>
        <v>102</v>
      </c>
      <c r="C231" s="32">
        <v>100</v>
      </c>
      <c r="D231" s="32"/>
      <c r="E231" s="86"/>
      <c r="F231" s="86"/>
      <c r="G231" s="86"/>
      <c r="H231" s="87"/>
      <c r="I231" s="86"/>
      <c r="J231" s="86"/>
      <c r="K231" s="86"/>
      <c r="L231" s="86"/>
      <c r="M231" s="86"/>
      <c r="N231" s="86"/>
      <c r="O231" s="86"/>
      <c r="P231" s="86"/>
      <c r="Q231" s="119"/>
      <c r="R231" s="167" t="s">
        <v>75</v>
      </c>
      <c r="S231" s="170"/>
    </row>
    <row r="232" spans="1:24" s="182" customFormat="1" ht="24.75" customHeight="1">
      <c r="A232" s="77" t="s">
        <v>151</v>
      </c>
      <c r="B232" s="16">
        <f>C232*1.05</f>
        <v>105</v>
      </c>
      <c r="C232" s="32">
        <v>100</v>
      </c>
      <c r="D232" s="32"/>
      <c r="E232" s="86"/>
      <c r="F232" s="86"/>
      <c r="G232" s="86"/>
      <c r="H232" s="87"/>
      <c r="I232" s="86"/>
      <c r="J232" s="86"/>
      <c r="K232" s="86"/>
      <c r="L232" s="86"/>
      <c r="M232" s="86"/>
      <c r="N232" s="86"/>
      <c r="O232" s="86"/>
      <c r="P232" s="86"/>
      <c r="Q232" s="119"/>
      <c r="R232" s="166" t="s">
        <v>38</v>
      </c>
      <c r="S232" s="69"/>
      <c r="T232" s="162"/>
      <c r="U232" s="162"/>
      <c r="V232" s="162"/>
      <c r="W232" s="162"/>
      <c r="X232" s="162"/>
    </row>
    <row r="233" spans="1:24" s="182" customFormat="1" ht="24.75" customHeight="1">
      <c r="A233" s="81" t="s">
        <v>152</v>
      </c>
      <c r="B233" s="9">
        <v>5</v>
      </c>
      <c r="C233" s="3">
        <v>5</v>
      </c>
      <c r="D233" s="3"/>
      <c r="E233" s="86"/>
      <c r="F233" s="86"/>
      <c r="G233" s="86"/>
      <c r="H233" s="87"/>
      <c r="I233" s="86"/>
      <c r="J233" s="86"/>
      <c r="K233" s="86"/>
      <c r="L233" s="86"/>
      <c r="M233" s="86"/>
      <c r="N233" s="86"/>
      <c r="O233" s="86"/>
      <c r="P233" s="86"/>
      <c r="Q233" s="119"/>
      <c r="R233" s="166" t="s">
        <v>39</v>
      </c>
      <c r="S233" s="170">
        <f>B258</f>
        <v>165.12</v>
      </c>
      <c r="T233" s="162"/>
      <c r="U233" s="162"/>
      <c r="V233" s="162"/>
      <c r="W233" s="162"/>
      <c r="X233" s="162"/>
    </row>
    <row r="234" spans="1:24" s="182" customFormat="1" ht="24.75" customHeight="1">
      <c r="A234" s="46" t="s">
        <v>185</v>
      </c>
      <c r="B234" s="157">
        <f>C234*1.35</f>
        <v>2.7</v>
      </c>
      <c r="C234" s="25">
        <v>2</v>
      </c>
      <c r="D234" s="3"/>
      <c r="E234" s="86"/>
      <c r="F234" s="86"/>
      <c r="G234" s="86"/>
      <c r="H234" s="87"/>
      <c r="I234" s="86"/>
      <c r="J234" s="86"/>
      <c r="K234" s="86"/>
      <c r="L234" s="86"/>
      <c r="M234" s="86"/>
      <c r="N234" s="86"/>
      <c r="O234" s="86"/>
      <c r="P234" s="86"/>
      <c r="Q234" s="107"/>
      <c r="R234" s="167" t="s">
        <v>69</v>
      </c>
      <c r="S234" s="170">
        <f>B271+B290</f>
        <v>59</v>
      </c>
      <c r="T234" s="162"/>
      <c r="U234" s="162"/>
      <c r="V234" s="162"/>
      <c r="W234" s="162"/>
      <c r="X234" s="162"/>
    </row>
    <row r="235" spans="1:24" s="182" customFormat="1" ht="43.5" customHeight="1">
      <c r="A235" s="358" t="s">
        <v>280</v>
      </c>
      <c r="B235" s="358"/>
      <c r="C235" s="358"/>
      <c r="D235" s="54" t="s">
        <v>281</v>
      </c>
      <c r="E235" s="85">
        <v>1.8</v>
      </c>
      <c r="F235" s="85">
        <v>3.3</v>
      </c>
      <c r="G235" s="85">
        <v>8.6</v>
      </c>
      <c r="H235" s="10">
        <f>E235*4+F235*9+G235*4</f>
        <v>71.3</v>
      </c>
      <c r="I235" s="5">
        <v>4.34</v>
      </c>
      <c r="J235" s="5">
        <v>0.05</v>
      </c>
      <c r="K235" s="5">
        <v>0.19</v>
      </c>
      <c r="L235" s="5">
        <v>0.24</v>
      </c>
      <c r="M235" s="5">
        <v>47.74</v>
      </c>
      <c r="N235" s="5">
        <v>44.75</v>
      </c>
      <c r="O235" s="5">
        <v>21.32</v>
      </c>
      <c r="P235" s="5">
        <v>0.75</v>
      </c>
      <c r="Q235" s="107"/>
      <c r="R235" s="167" t="s">
        <v>86</v>
      </c>
      <c r="S235" s="69"/>
      <c r="T235" s="162"/>
      <c r="U235" s="162"/>
      <c r="V235" s="162"/>
      <c r="W235" s="162"/>
      <c r="X235" s="162"/>
    </row>
    <row r="236" spans="1:19" s="162" customFormat="1" ht="24.75" customHeight="1">
      <c r="A236" s="77" t="s">
        <v>12</v>
      </c>
      <c r="B236" s="9">
        <f>C236*1.33</f>
        <v>39.900000000000006</v>
      </c>
      <c r="C236" s="3">
        <v>30</v>
      </c>
      <c r="D236" s="3"/>
      <c r="E236" s="80"/>
      <c r="F236" s="80"/>
      <c r="G236" s="80"/>
      <c r="H236" s="3"/>
      <c r="I236" s="243"/>
      <c r="J236" s="243"/>
      <c r="K236" s="243"/>
      <c r="L236" s="243"/>
      <c r="M236" s="243"/>
      <c r="N236" s="243"/>
      <c r="O236" s="243"/>
      <c r="P236" s="243"/>
      <c r="Q236" s="119"/>
      <c r="R236" s="166" t="s">
        <v>40</v>
      </c>
      <c r="S236" s="170">
        <f>B282</f>
        <v>126</v>
      </c>
    </row>
    <row r="237" spans="1:24" s="182" customFormat="1" ht="24.75" customHeight="1">
      <c r="A237" s="46" t="s">
        <v>13</v>
      </c>
      <c r="B237" s="16">
        <f>C237*1.43</f>
        <v>42.9</v>
      </c>
      <c r="C237" s="11">
        <v>30</v>
      </c>
      <c r="D237" s="11"/>
      <c r="E237" s="157"/>
      <c r="F237" s="157"/>
      <c r="G237" s="80"/>
      <c r="H237" s="11"/>
      <c r="I237" s="243"/>
      <c r="J237" s="243"/>
      <c r="K237" s="243"/>
      <c r="L237" s="243"/>
      <c r="M237" s="243"/>
      <c r="N237" s="243"/>
      <c r="O237" s="243"/>
      <c r="P237" s="244"/>
      <c r="Q237" s="119"/>
      <c r="R237" s="166" t="s">
        <v>41</v>
      </c>
      <c r="S237" s="170">
        <f>B245</f>
        <v>5</v>
      </c>
      <c r="T237" s="162"/>
      <c r="U237" s="162"/>
      <c r="V237" s="162"/>
      <c r="W237" s="162"/>
      <c r="X237" s="162"/>
    </row>
    <row r="238" spans="1:24" s="182" customFormat="1" ht="24.75" customHeight="1">
      <c r="A238" s="8" t="s">
        <v>14</v>
      </c>
      <c r="B238" s="16">
        <f>C238*1.54</f>
        <v>46.2</v>
      </c>
      <c r="C238" s="11">
        <v>30</v>
      </c>
      <c r="D238" s="11"/>
      <c r="E238" s="157"/>
      <c r="F238" s="157"/>
      <c r="G238" s="80"/>
      <c r="H238" s="11"/>
      <c r="I238" s="243"/>
      <c r="J238" s="243"/>
      <c r="K238" s="243"/>
      <c r="L238" s="243"/>
      <c r="M238" s="243"/>
      <c r="N238" s="243"/>
      <c r="O238" s="243"/>
      <c r="P238" s="244"/>
      <c r="Q238" s="119"/>
      <c r="R238" s="167" t="s">
        <v>42</v>
      </c>
      <c r="S238" s="69">
        <f>B224</f>
        <v>31</v>
      </c>
      <c r="T238" s="162"/>
      <c r="U238" s="162"/>
      <c r="V238" s="162"/>
      <c r="W238" s="162"/>
      <c r="X238" s="162"/>
    </row>
    <row r="239" spans="1:24" s="182" customFormat="1" ht="24.75" customHeight="1">
      <c r="A239" s="8" t="s">
        <v>245</v>
      </c>
      <c r="B239" s="16">
        <f>C239*1.67</f>
        <v>50.099999999999994</v>
      </c>
      <c r="C239" s="11">
        <v>30</v>
      </c>
      <c r="D239" s="11"/>
      <c r="E239" s="157"/>
      <c r="F239" s="157"/>
      <c r="G239" s="80"/>
      <c r="H239" s="11"/>
      <c r="I239" s="243"/>
      <c r="J239" s="243"/>
      <c r="K239" s="243"/>
      <c r="L239" s="243"/>
      <c r="M239" s="243"/>
      <c r="N239" s="243"/>
      <c r="O239" s="243"/>
      <c r="P239" s="244"/>
      <c r="Q239" s="110"/>
      <c r="R239" s="166" t="s">
        <v>43</v>
      </c>
      <c r="S239" s="170">
        <f>B272+B244+B287+B288</f>
        <v>27</v>
      </c>
      <c r="T239" s="162"/>
      <c r="U239" s="162"/>
      <c r="V239" s="162"/>
      <c r="W239" s="162"/>
      <c r="X239" s="162"/>
    </row>
    <row r="240" spans="1:19" s="162" customFormat="1" ht="24.75" customHeight="1">
      <c r="A240" s="81" t="s">
        <v>29</v>
      </c>
      <c r="B240" s="9">
        <f>C240*1.25</f>
        <v>62.5</v>
      </c>
      <c r="C240" s="9">
        <v>50</v>
      </c>
      <c r="D240" s="227"/>
      <c r="E240" s="228"/>
      <c r="F240" s="80"/>
      <c r="G240" s="80"/>
      <c r="H240" s="3"/>
      <c r="I240" s="5"/>
      <c r="J240" s="5"/>
      <c r="K240" s="5"/>
      <c r="L240" s="5"/>
      <c r="M240" s="5"/>
      <c r="N240" s="5"/>
      <c r="O240" s="5"/>
      <c r="P240" s="5"/>
      <c r="Q240" s="110"/>
      <c r="R240" s="166" t="s">
        <v>44</v>
      </c>
      <c r="S240" s="170">
        <f>B225+B264</f>
        <v>6.5</v>
      </c>
    </row>
    <row r="241" spans="1:19" s="162" customFormat="1" ht="24.75" customHeight="1">
      <c r="A241" s="77" t="s">
        <v>248</v>
      </c>
      <c r="B241" s="9">
        <f>C241*1.25</f>
        <v>16.25</v>
      </c>
      <c r="C241" s="9">
        <v>13</v>
      </c>
      <c r="D241" s="3"/>
      <c r="E241" s="80"/>
      <c r="F241" s="80"/>
      <c r="G241" s="80"/>
      <c r="H241" s="3"/>
      <c r="I241" s="243"/>
      <c r="J241" s="243"/>
      <c r="K241" s="243"/>
      <c r="L241" s="243"/>
      <c r="M241" s="243"/>
      <c r="N241" s="243"/>
      <c r="O241" s="243"/>
      <c r="P241" s="243"/>
      <c r="Q241" s="110"/>
      <c r="R241" s="166" t="s">
        <v>45</v>
      </c>
      <c r="S241" s="170">
        <f>B284</f>
        <v>15</v>
      </c>
    </row>
    <row r="242" spans="1:19" s="162" customFormat="1" ht="24.75" customHeight="1">
      <c r="A242" s="46" t="s">
        <v>15</v>
      </c>
      <c r="B242" s="25">
        <f>C242*1.33</f>
        <v>17.29</v>
      </c>
      <c r="C242" s="25">
        <v>13</v>
      </c>
      <c r="D242" s="11"/>
      <c r="E242" s="157"/>
      <c r="F242" s="157"/>
      <c r="G242" s="80"/>
      <c r="H242" s="11"/>
      <c r="I242" s="243"/>
      <c r="J242" s="243"/>
      <c r="K242" s="243"/>
      <c r="L242" s="243"/>
      <c r="M242" s="243"/>
      <c r="N242" s="243"/>
      <c r="O242" s="243"/>
      <c r="P242" s="244"/>
      <c r="Q242" s="107"/>
      <c r="R242" s="166" t="s">
        <v>70</v>
      </c>
      <c r="S242" s="69"/>
    </row>
    <row r="243" spans="1:19" s="162" customFormat="1" ht="24.75" customHeight="1">
      <c r="A243" s="77" t="s">
        <v>16</v>
      </c>
      <c r="B243" s="9">
        <f>C243*1.19</f>
        <v>11.899999999999999</v>
      </c>
      <c r="C243" s="9">
        <v>10</v>
      </c>
      <c r="D243" s="3"/>
      <c r="E243" s="80"/>
      <c r="F243" s="80"/>
      <c r="G243" s="80"/>
      <c r="H243" s="3"/>
      <c r="I243" s="243"/>
      <c r="J243" s="243"/>
      <c r="K243" s="243"/>
      <c r="L243" s="243"/>
      <c r="M243" s="243"/>
      <c r="N243" s="243"/>
      <c r="O243" s="243"/>
      <c r="P243" s="243"/>
      <c r="Q243" s="108"/>
      <c r="R243" s="166" t="s">
        <v>60</v>
      </c>
      <c r="S243" s="69"/>
    </row>
    <row r="244" spans="1:19" s="162" customFormat="1" ht="24.75" customHeight="1">
      <c r="A244" s="77" t="s">
        <v>197</v>
      </c>
      <c r="B244" s="3">
        <v>5</v>
      </c>
      <c r="C244" s="3">
        <v>5</v>
      </c>
      <c r="D244" s="3"/>
      <c r="E244" s="80"/>
      <c r="F244" s="80"/>
      <c r="G244" s="80"/>
      <c r="H244" s="3"/>
      <c r="I244" s="243"/>
      <c r="J244" s="243"/>
      <c r="K244" s="243"/>
      <c r="L244" s="243"/>
      <c r="M244" s="243"/>
      <c r="N244" s="243"/>
      <c r="O244" s="243"/>
      <c r="P244" s="243"/>
      <c r="Q244" s="120"/>
      <c r="R244" s="69"/>
      <c r="S244" s="69"/>
    </row>
    <row r="245" spans="1:17" s="162" customFormat="1" ht="24.75" customHeight="1">
      <c r="A245" s="77" t="s">
        <v>92</v>
      </c>
      <c r="B245" s="3">
        <v>5</v>
      </c>
      <c r="C245" s="3">
        <v>5</v>
      </c>
      <c r="D245" s="227"/>
      <c r="E245" s="228"/>
      <c r="F245" s="80"/>
      <c r="G245" s="80"/>
      <c r="H245" s="3"/>
      <c r="I245" s="5"/>
      <c r="J245" s="5"/>
      <c r="K245" s="5"/>
      <c r="L245" s="5"/>
      <c r="M245" s="5"/>
      <c r="N245" s="5"/>
      <c r="O245" s="5"/>
      <c r="P245" s="5"/>
      <c r="Q245" s="121"/>
    </row>
    <row r="246" spans="1:19" s="162" customFormat="1" ht="24.75" customHeight="1">
      <c r="A246" s="12" t="s">
        <v>249</v>
      </c>
      <c r="B246" s="80">
        <v>0.1</v>
      </c>
      <c r="C246" s="80">
        <v>0.1</v>
      </c>
      <c r="D246" s="3"/>
      <c r="E246" s="80"/>
      <c r="F246" s="80"/>
      <c r="G246" s="80"/>
      <c r="H246" s="3"/>
      <c r="I246" s="5"/>
      <c r="J246" s="5"/>
      <c r="K246" s="5"/>
      <c r="L246" s="5"/>
      <c r="M246" s="5"/>
      <c r="N246" s="5"/>
      <c r="O246" s="5"/>
      <c r="P246" s="5"/>
      <c r="Q246" s="121"/>
      <c r="R246" s="182"/>
      <c r="S246" s="182"/>
    </row>
    <row r="247" spans="1:19" s="162" customFormat="1" ht="24.75" customHeight="1">
      <c r="A247" s="335" t="s">
        <v>193</v>
      </c>
      <c r="B247" s="335"/>
      <c r="C247" s="335"/>
      <c r="D247" s="222" t="s">
        <v>153</v>
      </c>
      <c r="E247" s="4">
        <v>15.2</v>
      </c>
      <c r="F247" s="4">
        <v>11.5</v>
      </c>
      <c r="G247" s="4">
        <v>5.7</v>
      </c>
      <c r="H247" s="88">
        <f>E247*4+F247*9+G247*4</f>
        <v>187.10000000000002</v>
      </c>
      <c r="I247" s="5">
        <v>0.39</v>
      </c>
      <c r="J247" s="5">
        <v>0.13</v>
      </c>
      <c r="K247" s="5">
        <v>0.15</v>
      </c>
      <c r="L247" s="5">
        <v>4.16</v>
      </c>
      <c r="M247" s="5">
        <v>42.92</v>
      </c>
      <c r="N247" s="5">
        <v>251.24</v>
      </c>
      <c r="O247" s="5">
        <v>47.47</v>
      </c>
      <c r="P247" s="5">
        <v>1.41</v>
      </c>
      <c r="Q247" s="121"/>
      <c r="R247" s="182"/>
      <c r="S247" s="182"/>
    </row>
    <row r="248" spans="1:17" s="162" customFormat="1" ht="43.5" customHeight="1">
      <c r="A248" s="29" t="s">
        <v>145</v>
      </c>
      <c r="B248" s="26">
        <f>C248*1.43</f>
        <v>170.17</v>
      </c>
      <c r="C248" s="9">
        <v>119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22"/>
    </row>
    <row r="249" spans="1:17" s="162" customFormat="1" ht="43.5" customHeight="1">
      <c r="A249" s="29" t="s">
        <v>194</v>
      </c>
      <c r="B249" s="26">
        <f>C249*1.35</f>
        <v>152.55</v>
      </c>
      <c r="C249" s="9">
        <v>113</v>
      </c>
      <c r="D249" s="3"/>
      <c r="E249" s="3"/>
      <c r="F249" s="3"/>
      <c r="G249" s="3"/>
      <c r="H249" s="3"/>
      <c r="I249" s="3"/>
      <c r="J249" s="6"/>
      <c r="K249" s="6"/>
      <c r="L249" s="6"/>
      <c r="M249" s="6"/>
      <c r="N249" s="6"/>
      <c r="O249" s="6"/>
      <c r="P249" s="6"/>
      <c r="Q249" s="107"/>
    </row>
    <row r="250" spans="1:17" s="162" customFormat="1" ht="43.5" customHeight="1">
      <c r="A250" s="29" t="s">
        <v>195</v>
      </c>
      <c r="B250" s="26">
        <f>C250*1.72</f>
        <v>204.68</v>
      </c>
      <c r="C250" s="9">
        <v>119</v>
      </c>
      <c r="D250" s="3"/>
      <c r="E250" s="3"/>
      <c r="F250" s="3"/>
      <c r="G250" s="3"/>
      <c r="H250" s="9"/>
      <c r="I250" s="24"/>
      <c r="J250" s="24"/>
      <c r="K250" s="24"/>
      <c r="L250" s="24"/>
      <c r="M250" s="24"/>
      <c r="N250" s="24"/>
      <c r="O250" s="24"/>
      <c r="P250" s="24"/>
      <c r="Q250" s="107"/>
    </row>
    <row r="251" spans="1:17" s="162" customFormat="1" ht="24.75" customHeight="1">
      <c r="A251" s="77" t="s">
        <v>58</v>
      </c>
      <c r="B251" s="9">
        <v>10</v>
      </c>
      <c r="C251" s="9">
        <v>10</v>
      </c>
      <c r="D251" s="3"/>
      <c r="E251" s="3"/>
      <c r="F251" s="3"/>
      <c r="G251" s="3"/>
      <c r="H251" s="9"/>
      <c r="I251" s="24"/>
      <c r="J251" s="24"/>
      <c r="K251" s="24"/>
      <c r="L251" s="24"/>
      <c r="M251" s="24"/>
      <c r="N251" s="24"/>
      <c r="O251" s="24"/>
      <c r="P251" s="24"/>
      <c r="Q251" s="107"/>
    </row>
    <row r="252" spans="1:17" s="162" customFormat="1" ht="24.75" customHeight="1">
      <c r="A252" s="77" t="s">
        <v>11</v>
      </c>
      <c r="B252" s="3">
        <v>8</v>
      </c>
      <c r="C252" s="3">
        <v>8</v>
      </c>
      <c r="D252" s="3"/>
      <c r="E252" s="3"/>
      <c r="F252" s="3"/>
      <c r="G252" s="3"/>
      <c r="H252" s="3"/>
      <c r="I252" s="24"/>
      <c r="J252" s="24"/>
      <c r="K252" s="24"/>
      <c r="L252" s="24"/>
      <c r="M252" s="24"/>
      <c r="N252" s="24"/>
      <c r="O252" s="24"/>
      <c r="P252" s="24"/>
      <c r="Q252" s="107"/>
    </row>
    <row r="253" spans="1:17" s="162" customFormat="1" ht="24.75" customHeight="1">
      <c r="A253" s="77" t="s">
        <v>17</v>
      </c>
      <c r="B253" s="3">
        <v>5</v>
      </c>
      <c r="C253" s="3">
        <v>5</v>
      </c>
      <c r="D253" s="3"/>
      <c r="E253" s="3"/>
      <c r="F253" s="3"/>
      <c r="G253" s="3"/>
      <c r="H253" s="3"/>
      <c r="I253" s="24"/>
      <c r="J253" s="24"/>
      <c r="K253" s="24"/>
      <c r="L253" s="24"/>
      <c r="M253" s="24"/>
      <c r="N253" s="24"/>
      <c r="O253" s="24"/>
      <c r="P253" s="24"/>
      <c r="Q253" s="107"/>
    </row>
    <row r="254" spans="1:17" s="162" customFormat="1" ht="24.75" customHeight="1">
      <c r="A254" s="369" t="s">
        <v>142</v>
      </c>
      <c r="B254" s="369"/>
      <c r="C254" s="369"/>
      <c r="D254" s="369"/>
      <c r="E254" s="369"/>
      <c r="F254" s="369"/>
      <c r="G254" s="369"/>
      <c r="H254" s="369"/>
      <c r="I254" s="369"/>
      <c r="J254" s="369"/>
      <c r="K254" s="369"/>
      <c r="L254" s="369"/>
      <c r="M254" s="369"/>
      <c r="N254" s="369"/>
      <c r="O254" s="369"/>
      <c r="P254" s="369"/>
      <c r="Q254" s="107"/>
    </row>
    <row r="255" spans="1:17" s="162" customFormat="1" ht="43.5" customHeight="1">
      <c r="A255" s="325" t="s">
        <v>189</v>
      </c>
      <c r="B255" s="325"/>
      <c r="C255" s="325"/>
      <c r="D255" s="23">
        <v>110</v>
      </c>
      <c r="E255" s="4">
        <v>12.1</v>
      </c>
      <c r="F255" s="4">
        <v>11</v>
      </c>
      <c r="G255" s="4">
        <v>8.5</v>
      </c>
      <c r="H255" s="10">
        <f>E255*4+F255*9+G255*4</f>
        <v>181.4</v>
      </c>
      <c r="I255" s="5">
        <v>2.304</v>
      </c>
      <c r="J255" s="5">
        <v>0.18431999999999998</v>
      </c>
      <c r="K255" s="5">
        <v>0.1024</v>
      </c>
      <c r="L255" s="5">
        <v>5.62176</v>
      </c>
      <c r="M255" s="5">
        <v>27.904</v>
      </c>
      <c r="N255" s="5">
        <v>172.89216</v>
      </c>
      <c r="O255" s="5">
        <v>38.277120000000004</v>
      </c>
      <c r="P255" s="5">
        <v>0.9728</v>
      </c>
      <c r="Q255" s="107"/>
    </row>
    <row r="256" spans="1:17" s="162" customFormat="1" ht="43.5" customHeight="1">
      <c r="A256" s="29" t="s">
        <v>145</v>
      </c>
      <c r="B256" s="158">
        <f>C256*1.43</f>
        <v>137.28</v>
      </c>
      <c r="C256" s="61">
        <v>96</v>
      </c>
      <c r="D256" s="65"/>
      <c r="E256" s="64"/>
      <c r="F256" s="159"/>
      <c r="G256" s="159"/>
      <c r="H256" s="65"/>
      <c r="I256" s="5"/>
      <c r="J256" s="5"/>
      <c r="K256" s="5"/>
      <c r="L256" s="5"/>
      <c r="M256" s="5"/>
      <c r="N256" s="5"/>
      <c r="O256" s="5"/>
      <c r="P256" s="5"/>
      <c r="Q256" s="107"/>
    </row>
    <row r="257" spans="1:17" s="162" customFormat="1" ht="43.5" customHeight="1">
      <c r="A257" s="29" t="s">
        <v>190</v>
      </c>
      <c r="B257" s="158">
        <f>C257*1.35</f>
        <v>121.50000000000001</v>
      </c>
      <c r="C257" s="61">
        <v>90</v>
      </c>
      <c r="D257" s="23"/>
      <c r="E257" s="4"/>
      <c r="F257" s="4"/>
      <c r="G257" s="4"/>
      <c r="H257" s="88"/>
      <c r="I257" s="5"/>
      <c r="J257" s="5"/>
      <c r="K257" s="5"/>
      <c r="L257" s="5"/>
      <c r="M257" s="5"/>
      <c r="N257" s="5"/>
      <c r="O257" s="5"/>
      <c r="P257" s="5"/>
      <c r="Q257" s="107"/>
    </row>
    <row r="258" spans="1:17" s="162" customFormat="1" ht="43.5" customHeight="1">
      <c r="A258" s="29" t="s">
        <v>191</v>
      </c>
      <c r="B258" s="158">
        <f>C258*1.72</f>
        <v>165.12</v>
      </c>
      <c r="C258" s="61">
        <v>96</v>
      </c>
      <c r="D258" s="65"/>
      <c r="E258" s="64"/>
      <c r="F258" s="80"/>
      <c r="G258" s="80"/>
      <c r="H258" s="39"/>
      <c r="I258" s="5"/>
      <c r="J258" s="5"/>
      <c r="K258" s="5"/>
      <c r="L258" s="5"/>
      <c r="M258" s="5"/>
      <c r="N258" s="5"/>
      <c r="O258" s="5"/>
      <c r="P258" s="5"/>
      <c r="Q258" s="107"/>
    </row>
    <row r="259" spans="1:17" s="162" customFormat="1" ht="24.75" customHeight="1">
      <c r="A259" s="79" t="s">
        <v>192</v>
      </c>
      <c r="B259" s="10"/>
      <c r="C259" s="10">
        <v>30</v>
      </c>
      <c r="D259" s="65"/>
      <c r="E259" s="64"/>
      <c r="F259" s="80"/>
      <c r="G259" s="80"/>
      <c r="H259" s="39"/>
      <c r="I259" s="5"/>
      <c r="J259" s="5"/>
      <c r="K259" s="5"/>
      <c r="L259" s="5"/>
      <c r="M259" s="5"/>
      <c r="N259" s="5"/>
      <c r="O259" s="5"/>
      <c r="P259" s="5"/>
      <c r="Q259" s="107"/>
    </row>
    <row r="260" spans="1:17" s="162" customFormat="1" ht="24.75" customHeight="1">
      <c r="A260" s="46" t="s">
        <v>144</v>
      </c>
      <c r="B260" s="16">
        <f>C260*1.25</f>
        <v>18.75</v>
      </c>
      <c r="C260" s="16">
        <v>15</v>
      </c>
      <c r="D260" s="65"/>
      <c r="E260" s="64"/>
      <c r="F260" s="80"/>
      <c r="G260" s="80"/>
      <c r="H260" s="39"/>
      <c r="I260" s="5"/>
      <c r="J260" s="5"/>
      <c r="K260" s="5"/>
      <c r="L260" s="5"/>
      <c r="M260" s="5"/>
      <c r="N260" s="5"/>
      <c r="O260" s="5"/>
      <c r="P260" s="5"/>
      <c r="Q260" s="107"/>
    </row>
    <row r="261" spans="1:17" s="162" customFormat="1" ht="24.75" customHeight="1">
      <c r="A261" s="8" t="s">
        <v>15</v>
      </c>
      <c r="B261" s="16">
        <f>C261*1.33</f>
        <v>19.950000000000003</v>
      </c>
      <c r="C261" s="16">
        <v>15</v>
      </c>
      <c r="D261" s="65"/>
      <c r="E261" s="64"/>
      <c r="F261" s="80"/>
      <c r="G261" s="80"/>
      <c r="H261" s="39"/>
      <c r="I261" s="5"/>
      <c r="J261" s="5"/>
      <c r="K261" s="5"/>
      <c r="L261" s="5"/>
      <c r="M261" s="5"/>
      <c r="N261" s="5"/>
      <c r="O261" s="5"/>
      <c r="P261" s="5"/>
      <c r="Q261" s="107"/>
    </row>
    <row r="262" spans="1:17" s="162" customFormat="1" ht="24.75" customHeight="1">
      <c r="A262" s="8" t="s">
        <v>16</v>
      </c>
      <c r="B262" s="16">
        <f>C262*1.19</f>
        <v>8.33</v>
      </c>
      <c r="C262" s="16">
        <v>7</v>
      </c>
      <c r="D262" s="65"/>
      <c r="E262" s="64"/>
      <c r="F262" s="80"/>
      <c r="G262" s="80"/>
      <c r="H262" s="39"/>
      <c r="I262" s="5"/>
      <c r="J262" s="5"/>
      <c r="K262" s="5"/>
      <c r="L262" s="5"/>
      <c r="M262" s="5"/>
      <c r="N262" s="5"/>
      <c r="O262" s="5"/>
      <c r="P262" s="5"/>
      <c r="Q262" s="107"/>
    </row>
    <row r="263" spans="1:17" s="162" customFormat="1" ht="45" customHeight="1">
      <c r="A263" s="12" t="s">
        <v>52</v>
      </c>
      <c r="B263" s="16">
        <v>2</v>
      </c>
      <c r="C263" s="16">
        <v>2</v>
      </c>
      <c r="D263" s="65"/>
      <c r="E263" s="64"/>
      <c r="F263" s="80"/>
      <c r="G263" s="80"/>
      <c r="H263" s="39"/>
      <c r="I263" s="5"/>
      <c r="J263" s="5"/>
      <c r="K263" s="5"/>
      <c r="L263" s="5"/>
      <c r="M263" s="5"/>
      <c r="N263" s="5"/>
      <c r="O263" s="5"/>
      <c r="P263" s="5"/>
      <c r="Q263" s="107"/>
    </row>
    <row r="264" spans="1:17" s="162" customFormat="1" ht="24.75" customHeight="1">
      <c r="A264" s="77" t="s">
        <v>11</v>
      </c>
      <c r="B264" s="80">
        <v>1.5</v>
      </c>
      <c r="C264" s="80">
        <v>1.5</v>
      </c>
      <c r="D264" s="65"/>
      <c r="E264" s="159"/>
      <c r="F264" s="80"/>
      <c r="G264" s="80"/>
      <c r="H264" s="10"/>
      <c r="I264" s="5"/>
      <c r="J264" s="5"/>
      <c r="K264" s="5"/>
      <c r="L264" s="5"/>
      <c r="M264" s="5"/>
      <c r="N264" s="5"/>
      <c r="O264" s="5"/>
      <c r="P264" s="5"/>
      <c r="Q264" s="107"/>
    </row>
    <row r="265" spans="1:17" s="162" customFormat="1" ht="24.75" customHeight="1">
      <c r="A265" s="77" t="s">
        <v>4</v>
      </c>
      <c r="B265" s="80">
        <v>0.3</v>
      </c>
      <c r="C265" s="80">
        <v>0.3</v>
      </c>
      <c r="D265" s="65"/>
      <c r="E265" s="159"/>
      <c r="F265" s="80"/>
      <c r="G265" s="80"/>
      <c r="H265" s="10"/>
      <c r="I265" s="160"/>
      <c r="J265" s="160"/>
      <c r="K265" s="160"/>
      <c r="L265" s="160"/>
      <c r="M265" s="160"/>
      <c r="N265" s="160"/>
      <c r="O265" s="160"/>
      <c r="P265" s="160"/>
      <c r="Q265" s="107"/>
    </row>
    <row r="266" spans="1:17" s="162" customFormat="1" ht="24.75" customHeight="1">
      <c r="A266" s="364" t="s">
        <v>196</v>
      </c>
      <c r="B266" s="364"/>
      <c r="C266" s="364"/>
      <c r="D266" s="23">
        <v>180</v>
      </c>
      <c r="E266" s="63">
        <v>3.51</v>
      </c>
      <c r="F266" s="95">
        <v>5.31</v>
      </c>
      <c r="G266" s="95">
        <v>25.5</v>
      </c>
      <c r="H266" s="41">
        <f>G266*4+F266*9+E266*4</f>
        <v>163.82999999999998</v>
      </c>
      <c r="I266" s="5">
        <v>12.482999999999999</v>
      </c>
      <c r="J266" s="5">
        <v>0.10799999999999998</v>
      </c>
      <c r="K266" s="5">
        <v>0.063</v>
      </c>
      <c r="L266" s="5">
        <v>0.18</v>
      </c>
      <c r="M266" s="5">
        <v>38.772</v>
      </c>
      <c r="N266" s="5">
        <v>76.13999999999999</v>
      </c>
      <c r="O266" s="5">
        <v>13.5</v>
      </c>
      <c r="P266" s="5">
        <v>1.08</v>
      </c>
      <c r="Q266" s="108"/>
    </row>
    <row r="267" spans="1:17" s="162" customFormat="1" ht="24.75" customHeight="1">
      <c r="A267" s="8" t="s">
        <v>12</v>
      </c>
      <c r="B267" s="16">
        <f>C267*1.33</f>
        <v>204.82000000000002</v>
      </c>
      <c r="C267" s="32">
        <v>154</v>
      </c>
      <c r="D267" s="32"/>
      <c r="E267" s="33"/>
      <c r="F267" s="80"/>
      <c r="G267" s="80"/>
      <c r="H267" s="32"/>
      <c r="I267" s="6"/>
      <c r="J267" s="6"/>
      <c r="K267" s="6"/>
      <c r="L267" s="6"/>
      <c r="M267" s="6"/>
      <c r="N267" s="6"/>
      <c r="O267" s="6"/>
      <c r="P267" s="6"/>
      <c r="Q267" s="108"/>
    </row>
    <row r="268" spans="1:17" s="162" customFormat="1" ht="24.75" customHeight="1">
      <c r="A268" s="8" t="s">
        <v>13</v>
      </c>
      <c r="B268" s="16">
        <f>C268*1.43</f>
        <v>220.22</v>
      </c>
      <c r="C268" s="32">
        <v>154</v>
      </c>
      <c r="D268" s="32"/>
      <c r="E268" s="33"/>
      <c r="F268" s="80"/>
      <c r="G268" s="80"/>
      <c r="H268" s="33"/>
      <c r="I268" s="33"/>
      <c r="J268" s="80"/>
      <c r="K268" s="33"/>
      <c r="L268" s="33"/>
      <c r="M268" s="33"/>
      <c r="N268" s="33"/>
      <c r="O268" s="33"/>
      <c r="P268" s="33"/>
      <c r="Q268" s="108"/>
    </row>
    <row r="269" spans="1:17" s="162" customFormat="1" ht="24.75" customHeight="1">
      <c r="A269" s="8" t="s">
        <v>14</v>
      </c>
      <c r="B269" s="16">
        <f>C269*1.54</f>
        <v>237.16</v>
      </c>
      <c r="C269" s="32">
        <v>154</v>
      </c>
      <c r="D269" s="32"/>
      <c r="E269" s="33"/>
      <c r="F269" s="80"/>
      <c r="G269" s="80"/>
      <c r="H269" s="32"/>
      <c r="I269" s="24"/>
      <c r="J269" s="24"/>
      <c r="K269" s="24"/>
      <c r="L269" s="24"/>
      <c r="M269" s="24"/>
      <c r="N269" s="24"/>
      <c r="O269" s="24"/>
      <c r="P269" s="24"/>
      <c r="Q269" s="105"/>
    </row>
    <row r="270" spans="1:17" s="162" customFormat="1" ht="24.75" customHeight="1">
      <c r="A270" s="46" t="s">
        <v>147</v>
      </c>
      <c r="B270" s="16">
        <f>C270*1.67</f>
        <v>257.18</v>
      </c>
      <c r="C270" s="32">
        <v>154</v>
      </c>
      <c r="D270" s="32"/>
      <c r="E270" s="33"/>
      <c r="F270" s="80"/>
      <c r="G270" s="80"/>
      <c r="H270" s="32"/>
      <c r="I270" s="24"/>
      <c r="J270" s="24"/>
      <c r="K270" s="24"/>
      <c r="L270" s="24"/>
      <c r="M270" s="24"/>
      <c r="N270" s="24"/>
      <c r="O270" s="24"/>
      <c r="P270" s="24"/>
      <c r="Q270" s="110"/>
    </row>
    <row r="271" spans="1:23" ht="24.75" customHeight="1">
      <c r="A271" s="8" t="s">
        <v>101</v>
      </c>
      <c r="B271" s="32">
        <v>29</v>
      </c>
      <c r="C271" s="32">
        <v>29</v>
      </c>
      <c r="D271" s="32"/>
      <c r="E271" s="33"/>
      <c r="F271" s="80"/>
      <c r="G271" s="80"/>
      <c r="H271" s="32"/>
      <c r="I271" s="24"/>
      <c r="J271" s="24"/>
      <c r="K271" s="24"/>
      <c r="L271" s="24"/>
      <c r="M271" s="24"/>
      <c r="N271" s="24"/>
      <c r="O271" s="24"/>
      <c r="P271" s="24"/>
      <c r="Q271" s="110"/>
      <c r="V271" s="173"/>
      <c r="W271" s="173"/>
    </row>
    <row r="272" spans="1:17" s="164" customFormat="1" ht="24.75" customHeight="1">
      <c r="A272" s="77" t="s">
        <v>197</v>
      </c>
      <c r="B272" s="3">
        <v>7</v>
      </c>
      <c r="C272" s="3">
        <v>7</v>
      </c>
      <c r="D272" s="32"/>
      <c r="E272" s="80"/>
      <c r="F272" s="80"/>
      <c r="G272" s="80"/>
      <c r="H272" s="3"/>
      <c r="I272" s="6"/>
      <c r="J272" s="6"/>
      <c r="K272" s="6"/>
      <c r="L272" s="6"/>
      <c r="M272" s="6"/>
      <c r="N272" s="6"/>
      <c r="O272" s="6"/>
      <c r="P272" s="6"/>
      <c r="Q272" s="107"/>
    </row>
    <row r="273" spans="1:17" ht="43.5" customHeight="1">
      <c r="A273" s="330" t="s">
        <v>155</v>
      </c>
      <c r="B273" s="330"/>
      <c r="C273" s="330"/>
      <c r="D273" s="51">
        <v>200</v>
      </c>
      <c r="E273" s="23">
        <v>0.2</v>
      </c>
      <c r="F273" s="23">
        <v>0.2</v>
      </c>
      <c r="G273" s="23">
        <v>27.5</v>
      </c>
      <c r="H273" s="88">
        <f>E273*4+F273*9+G273*4</f>
        <v>112.6</v>
      </c>
      <c r="I273" s="5">
        <v>1.6</v>
      </c>
      <c r="J273" s="5">
        <v>0.01</v>
      </c>
      <c r="K273" s="5">
        <v>0</v>
      </c>
      <c r="L273" s="40">
        <v>0.08</v>
      </c>
      <c r="M273" s="5">
        <v>6.79</v>
      </c>
      <c r="N273" s="40">
        <v>0.91</v>
      </c>
      <c r="O273" s="40">
        <v>3.42</v>
      </c>
      <c r="P273" s="40">
        <v>0.91</v>
      </c>
      <c r="Q273" s="107"/>
    </row>
    <row r="274" spans="1:17" ht="43.5" customHeight="1">
      <c r="A274" s="81" t="s">
        <v>156</v>
      </c>
      <c r="B274" s="159">
        <f>C274*1.14</f>
        <v>45.599999999999994</v>
      </c>
      <c r="C274" s="252">
        <v>40</v>
      </c>
      <c r="D274" s="3"/>
      <c r="E274" s="3"/>
      <c r="F274" s="3"/>
      <c r="G274" s="3"/>
      <c r="H274" s="3"/>
      <c r="I274" s="24"/>
      <c r="J274" s="24"/>
      <c r="K274" s="24"/>
      <c r="L274" s="24"/>
      <c r="M274" s="24"/>
      <c r="N274" s="24"/>
      <c r="O274" s="24"/>
      <c r="P274" s="24"/>
      <c r="Q274" s="107"/>
    </row>
    <row r="275" spans="1:17" s="162" customFormat="1" ht="24.75" customHeight="1">
      <c r="A275" s="77" t="s">
        <v>4</v>
      </c>
      <c r="B275" s="3">
        <v>20</v>
      </c>
      <c r="C275" s="3">
        <v>20</v>
      </c>
      <c r="D275" s="3"/>
      <c r="E275" s="3"/>
      <c r="F275" s="3"/>
      <c r="G275" s="3"/>
      <c r="H275" s="3"/>
      <c r="I275" s="24"/>
      <c r="J275" s="24"/>
      <c r="K275" s="24"/>
      <c r="L275" s="24"/>
      <c r="M275" s="24"/>
      <c r="N275" s="24"/>
      <c r="O275" s="24"/>
      <c r="P275" s="24"/>
      <c r="Q275" s="107"/>
    </row>
    <row r="276" spans="1:17" s="162" customFormat="1" ht="24.75" customHeight="1">
      <c r="A276" s="351" t="s">
        <v>250</v>
      </c>
      <c r="B276" s="351"/>
      <c r="C276" s="351"/>
      <c r="D276" s="84">
        <v>150</v>
      </c>
      <c r="E276" s="85">
        <v>0.2</v>
      </c>
      <c r="F276" s="85">
        <v>0.5</v>
      </c>
      <c r="G276" s="85">
        <v>20</v>
      </c>
      <c r="H276" s="10">
        <f>E276*4+F276*9+G276*4</f>
        <v>85.3</v>
      </c>
      <c r="I276" s="5">
        <v>12.23</v>
      </c>
      <c r="J276" s="5">
        <v>0.024700000000000003</v>
      </c>
      <c r="K276" s="5">
        <v>0.012350000000000002</v>
      </c>
      <c r="L276" s="5">
        <v>0.024699999999999996</v>
      </c>
      <c r="M276" s="5">
        <v>32.52166666666667</v>
      </c>
      <c r="N276" s="5">
        <v>27.99333333333333</v>
      </c>
      <c r="O276" s="5">
        <v>23.05333333333333</v>
      </c>
      <c r="P276" s="5">
        <v>0.9056666666666666</v>
      </c>
      <c r="Q276" s="107"/>
    </row>
    <row r="277" spans="1:17" s="162" customFormat="1" ht="24.75" customHeight="1">
      <c r="A277" s="364" t="s">
        <v>18</v>
      </c>
      <c r="B277" s="364"/>
      <c r="C277" s="364"/>
      <c r="D277" s="210">
        <v>40</v>
      </c>
      <c r="E277" s="95">
        <v>3.28</v>
      </c>
      <c r="F277" s="95">
        <v>0.56</v>
      </c>
      <c r="G277" s="95">
        <v>14.4</v>
      </c>
      <c r="H277" s="20">
        <v>78</v>
      </c>
      <c r="I277" s="99">
        <v>0</v>
      </c>
      <c r="J277" s="99">
        <v>0.1</v>
      </c>
      <c r="K277" s="99">
        <v>0</v>
      </c>
      <c r="L277" s="99">
        <v>0</v>
      </c>
      <c r="M277" s="99">
        <v>13.2</v>
      </c>
      <c r="N277" s="99">
        <v>87.2</v>
      </c>
      <c r="O277" s="99">
        <v>24.8</v>
      </c>
      <c r="P277" s="99">
        <v>1.68</v>
      </c>
      <c r="Q277" s="107"/>
    </row>
    <row r="278" spans="1:17" s="162" customFormat="1" ht="24.75" customHeight="1">
      <c r="A278" s="50" t="s">
        <v>59</v>
      </c>
      <c r="B278" s="32"/>
      <c r="C278" s="32"/>
      <c r="D278" s="51">
        <v>40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110"/>
    </row>
    <row r="279" spans="1:17" s="162" customFormat="1" ht="24.75" customHeight="1">
      <c r="A279" s="335" t="s">
        <v>30</v>
      </c>
      <c r="B279" s="335"/>
      <c r="C279" s="335"/>
      <c r="D279" s="222">
        <v>60</v>
      </c>
      <c r="E279" s="4">
        <v>3.96</v>
      </c>
      <c r="F279" s="4">
        <v>0.72</v>
      </c>
      <c r="G279" s="4">
        <v>20.46</v>
      </c>
      <c r="H279" s="10">
        <v>108.6</v>
      </c>
      <c r="I279" s="5">
        <v>0</v>
      </c>
      <c r="J279" s="5">
        <v>0.10799999999999998</v>
      </c>
      <c r="K279" s="5">
        <v>0</v>
      </c>
      <c r="L279" s="5">
        <v>0</v>
      </c>
      <c r="M279" s="5">
        <v>21</v>
      </c>
      <c r="N279" s="5">
        <v>94.8</v>
      </c>
      <c r="O279" s="5">
        <v>28.2</v>
      </c>
      <c r="P279" s="5">
        <v>2.34</v>
      </c>
      <c r="Q279" s="110"/>
    </row>
    <row r="280" spans="1:17" s="162" customFormat="1" ht="24.75" customHeight="1">
      <c r="A280" s="336" t="s">
        <v>251</v>
      </c>
      <c r="B280" s="337"/>
      <c r="C280" s="337"/>
      <c r="D280" s="338"/>
      <c r="E280" s="82">
        <f>E281+E304</f>
        <v>23.5</v>
      </c>
      <c r="F280" s="82">
        <f aca="true" t="shared" si="10" ref="F280:P280">F281+F304</f>
        <v>12.5</v>
      </c>
      <c r="G280" s="82">
        <f t="shared" si="10"/>
        <v>58</v>
      </c>
      <c r="H280" s="83">
        <f t="shared" si="10"/>
        <v>438.5</v>
      </c>
      <c r="I280" s="82">
        <f t="shared" si="10"/>
        <v>0.2777777777777778</v>
      </c>
      <c r="J280" s="82">
        <f t="shared" si="10"/>
        <v>0.06666666666666667</v>
      </c>
      <c r="K280" s="82">
        <f t="shared" si="10"/>
        <v>0.7444444444444445</v>
      </c>
      <c r="L280" s="82">
        <f t="shared" si="10"/>
        <v>0.7</v>
      </c>
      <c r="M280" s="82">
        <f t="shared" si="10"/>
        <v>191.14444444444445</v>
      </c>
      <c r="N280" s="82">
        <f t="shared" si="10"/>
        <v>212.7111111111111</v>
      </c>
      <c r="O280" s="82">
        <f t="shared" si="10"/>
        <v>27.488888888888887</v>
      </c>
      <c r="P280" s="82">
        <f t="shared" si="10"/>
        <v>0.9333333333333333</v>
      </c>
      <c r="Q280" s="114"/>
    </row>
    <row r="281" spans="1:17" s="162" customFormat="1" ht="24.75" customHeight="1">
      <c r="A281" s="339" t="s">
        <v>282</v>
      </c>
      <c r="B281" s="340"/>
      <c r="C281" s="341"/>
      <c r="D281" s="23">
        <v>200</v>
      </c>
      <c r="E281" s="13">
        <v>22.1</v>
      </c>
      <c r="F281" s="13">
        <v>12.5</v>
      </c>
      <c r="G281" s="4">
        <v>29</v>
      </c>
      <c r="H281" s="93">
        <f>E281*4+F281*9+G281*4</f>
        <v>316.9</v>
      </c>
      <c r="I281" s="5">
        <v>0.2777777777777778</v>
      </c>
      <c r="J281" s="5">
        <v>0.06666666666666667</v>
      </c>
      <c r="K281" s="5">
        <v>0.7444444444444445</v>
      </c>
      <c r="L281" s="5">
        <v>0.7</v>
      </c>
      <c r="M281" s="5">
        <v>190.14444444444445</v>
      </c>
      <c r="N281" s="5">
        <v>212.7111111111111</v>
      </c>
      <c r="O281" s="5">
        <v>27.488888888888887</v>
      </c>
      <c r="P281" s="5">
        <v>0.8333333333333334</v>
      </c>
      <c r="Q281" s="108"/>
    </row>
    <row r="282" spans="1:17" s="162" customFormat="1" ht="24.75" customHeight="1">
      <c r="A282" s="77" t="s">
        <v>283</v>
      </c>
      <c r="B282" s="9">
        <v>126</v>
      </c>
      <c r="C282" s="9">
        <v>125</v>
      </c>
      <c r="D282" s="259"/>
      <c r="E282" s="259"/>
      <c r="F282" s="259"/>
      <c r="G282" s="259"/>
      <c r="H282" s="259"/>
      <c r="I282" s="259"/>
      <c r="J282" s="259"/>
      <c r="K282" s="259"/>
      <c r="L282" s="259"/>
      <c r="M282" s="259"/>
      <c r="N282" s="259"/>
      <c r="O282" s="259"/>
      <c r="P282" s="259"/>
      <c r="Q282" s="110"/>
    </row>
    <row r="283" spans="1:17" s="162" customFormat="1" ht="24.75" customHeight="1">
      <c r="A283" s="8" t="s">
        <v>157</v>
      </c>
      <c r="B283" s="16">
        <v>6</v>
      </c>
      <c r="C283" s="16">
        <v>6</v>
      </c>
      <c r="D283" s="259"/>
      <c r="E283" s="13"/>
      <c r="F283" s="13"/>
      <c r="G283" s="4"/>
      <c r="H283" s="93"/>
      <c r="I283" s="5"/>
      <c r="J283" s="5"/>
      <c r="K283" s="5"/>
      <c r="L283" s="5"/>
      <c r="M283" s="5"/>
      <c r="N283" s="5"/>
      <c r="O283" s="5"/>
      <c r="P283" s="5"/>
      <c r="Q283" s="107"/>
    </row>
    <row r="284" spans="1:17" s="162" customFormat="1" ht="24.75" customHeight="1">
      <c r="A284" s="77" t="s">
        <v>174</v>
      </c>
      <c r="B284" s="9">
        <v>15</v>
      </c>
      <c r="C284" s="9">
        <v>15</v>
      </c>
      <c r="D284" s="259"/>
      <c r="E284" s="259"/>
      <c r="F284" s="80"/>
      <c r="G284" s="80"/>
      <c r="H284" s="80"/>
      <c r="I284" s="6"/>
      <c r="J284" s="5"/>
      <c r="K284" s="5"/>
      <c r="L284" s="5"/>
      <c r="M284" s="5"/>
      <c r="N284" s="5"/>
      <c r="O284" s="5"/>
      <c r="P284" s="5"/>
      <c r="Q284" s="107"/>
    </row>
    <row r="285" spans="1:17" s="162" customFormat="1" ht="24.75" customHeight="1">
      <c r="A285" s="253" t="s">
        <v>4</v>
      </c>
      <c r="B285" s="9">
        <v>17</v>
      </c>
      <c r="C285" s="9">
        <v>17</v>
      </c>
      <c r="D285" s="259"/>
      <c r="E285" s="259"/>
      <c r="F285" s="80"/>
      <c r="G285" s="80"/>
      <c r="H285" s="80"/>
      <c r="I285" s="6"/>
      <c r="J285" s="5"/>
      <c r="K285" s="5"/>
      <c r="L285" s="5"/>
      <c r="M285" s="5"/>
      <c r="N285" s="5"/>
      <c r="O285" s="5"/>
      <c r="P285" s="5"/>
      <c r="Q285" s="107"/>
    </row>
    <row r="286" spans="1:17" s="162" customFormat="1" ht="24.75" customHeight="1">
      <c r="A286" s="8" t="s">
        <v>19</v>
      </c>
      <c r="B286" s="16">
        <v>11</v>
      </c>
      <c r="C286" s="16">
        <v>11</v>
      </c>
      <c r="D286" s="259"/>
      <c r="E286" s="258"/>
      <c r="F286" s="33"/>
      <c r="G286" s="80"/>
      <c r="H286" s="33"/>
      <c r="I286" s="6"/>
      <c r="J286" s="5"/>
      <c r="K286" s="5"/>
      <c r="L286" s="5"/>
      <c r="M286" s="5"/>
      <c r="N286" s="5"/>
      <c r="O286" s="5"/>
      <c r="P286" s="5"/>
      <c r="Q286" s="107"/>
    </row>
    <row r="287" spans="1:17" s="162" customFormat="1" ht="24.75" customHeight="1">
      <c r="A287" s="77" t="s">
        <v>17</v>
      </c>
      <c r="B287" s="9">
        <v>11</v>
      </c>
      <c r="C287" s="9">
        <v>11</v>
      </c>
      <c r="D287" s="259"/>
      <c r="E287" s="259"/>
      <c r="F287" s="80"/>
      <c r="G287" s="80"/>
      <c r="H287" s="80"/>
      <c r="I287" s="6"/>
      <c r="J287" s="5"/>
      <c r="K287" s="5"/>
      <c r="L287" s="5"/>
      <c r="M287" s="5"/>
      <c r="N287" s="5"/>
      <c r="O287" s="5"/>
      <c r="P287" s="5"/>
      <c r="Q287" s="107"/>
    </row>
    <row r="288" spans="1:17" s="162" customFormat="1" ht="24.75" customHeight="1">
      <c r="A288" s="77" t="s">
        <v>167</v>
      </c>
      <c r="B288" s="9">
        <v>4</v>
      </c>
      <c r="C288" s="9">
        <v>4</v>
      </c>
      <c r="D288" s="259"/>
      <c r="E288" s="259"/>
      <c r="F288" s="236"/>
      <c r="G288" s="236"/>
      <c r="H288" s="259"/>
      <c r="I288" s="24"/>
      <c r="J288" s="5"/>
      <c r="K288" s="5"/>
      <c r="L288" s="5"/>
      <c r="M288" s="5"/>
      <c r="N288" s="5"/>
      <c r="O288" s="5"/>
      <c r="P288" s="5"/>
      <c r="Q288" s="107"/>
    </row>
    <row r="289" spans="1:17" s="162" customFormat="1" ht="24.75" customHeight="1">
      <c r="A289" s="77" t="s">
        <v>284</v>
      </c>
      <c r="B289" s="9"/>
      <c r="C289" s="9">
        <v>170</v>
      </c>
      <c r="D289" s="259"/>
      <c r="E289" s="259"/>
      <c r="F289" s="236"/>
      <c r="G289" s="236"/>
      <c r="H289" s="259"/>
      <c r="I289" s="24"/>
      <c r="J289" s="5"/>
      <c r="K289" s="5"/>
      <c r="L289" s="5"/>
      <c r="M289" s="5"/>
      <c r="N289" s="5"/>
      <c r="O289" s="5"/>
      <c r="P289" s="5"/>
      <c r="Q289" s="107"/>
    </row>
    <row r="290" spans="1:17" s="162" customFormat="1" ht="24.75" customHeight="1">
      <c r="A290" s="81" t="s">
        <v>161</v>
      </c>
      <c r="B290" s="9">
        <v>30</v>
      </c>
      <c r="C290" s="9">
        <v>30</v>
      </c>
      <c r="D290" s="3"/>
      <c r="E290" s="4"/>
      <c r="F290" s="4"/>
      <c r="G290" s="4"/>
      <c r="H290" s="10"/>
      <c r="I290" s="5"/>
      <c r="J290" s="5"/>
      <c r="K290" s="5"/>
      <c r="L290" s="5"/>
      <c r="M290" s="5"/>
      <c r="N290" s="5"/>
      <c r="O290" s="5"/>
      <c r="P290" s="5"/>
      <c r="Q290" s="107"/>
    </row>
    <row r="291" spans="1:17" s="162" customFormat="1" ht="24.75" customHeight="1">
      <c r="A291" s="316" t="s">
        <v>142</v>
      </c>
      <c r="B291" s="317"/>
      <c r="C291" s="317"/>
      <c r="D291" s="317"/>
      <c r="E291" s="317"/>
      <c r="F291" s="317"/>
      <c r="G291" s="317"/>
      <c r="H291" s="317"/>
      <c r="I291" s="317"/>
      <c r="J291" s="317"/>
      <c r="K291" s="317"/>
      <c r="L291" s="317"/>
      <c r="M291" s="317"/>
      <c r="N291" s="317"/>
      <c r="O291" s="317"/>
      <c r="P291" s="318"/>
      <c r="Q291" s="107"/>
    </row>
    <row r="292" spans="1:20" ht="43.5" customHeight="1">
      <c r="A292" s="313" t="s">
        <v>285</v>
      </c>
      <c r="B292" s="314"/>
      <c r="C292" s="315"/>
      <c r="D292" s="222">
        <v>200</v>
      </c>
      <c r="E292" s="4">
        <v>14.5</v>
      </c>
      <c r="F292" s="4">
        <v>11.9</v>
      </c>
      <c r="G292" s="4">
        <v>34</v>
      </c>
      <c r="H292" s="93">
        <f>E292*4+F292*9+G292*4</f>
        <v>301.1</v>
      </c>
      <c r="I292" s="5">
        <v>0.9222222222222223</v>
      </c>
      <c r="J292" s="5">
        <v>0.03333333333333333</v>
      </c>
      <c r="K292" s="5">
        <v>0.31111111111111117</v>
      </c>
      <c r="L292" s="5">
        <v>0.9888888888888889</v>
      </c>
      <c r="M292" s="5">
        <v>221.66666666666666</v>
      </c>
      <c r="N292" s="5">
        <v>155.2888888888889</v>
      </c>
      <c r="O292" s="5">
        <v>19.8</v>
      </c>
      <c r="P292" s="5">
        <v>0.7111111111111111</v>
      </c>
      <c r="Q292" s="110"/>
      <c r="T292" s="162"/>
    </row>
    <row r="293" spans="1:17" s="162" customFormat="1" ht="24.75" customHeight="1">
      <c r="A293" s="8" t="s">
        <v>283</v>
      </c>
      <c r="B293" s="16">
        <v>129</v>
      </c>
      <c r="C293" s="16">
        <v>128</v>
      </c>
      <c r="D293" s="16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10"/>
    </row>
    <row r="294" spans="1:17" s="162" customFormat="1" ht="24.75" customHeight="1">
      <c r="A294" s="8" t="s">
        <v>157</v>
      </c>
      <c r="B294" s="16">
        <v>14</v>
      </c>
      <c r="C294" s="16">
        <v>14</v>
      </c>
      <c r="D294" s="16"/>
      <c r="E294" s="4"/>
      <c r="F294" s="4"/>
      <c r="G294" s="4"/>
      <c r="H294" s="10"/>
      <c r="I294" s="5"/>
      <c r="J294" s="5"/>
      <c r="K294" s="5"/>
      <c r="L294" s="5"/>
      <c r="M294" s="5"/>
      <c r="N294" s="5"/>
      <c r="O294" s="5"/>
      <c r="P294" s="5"/>
      <c r="Q294" s="110"/>
    </row>
    <row r="295" spans="1:17" s="162" customFormat="1" ht="24.75" customHeight="1">
      <c r="A295" s="8" t="s">
        <v>4</v>
      </c>
      <c r="B295" s="16">
        <v>14</v>
      </c>
      <c r="C295" s="16">
        <v>14</v>
      </c>
      <c r="D295" s="16"/>
      <c r="E295" s="16"/>
      <c r="F295" s="32"/>
      <c r="G295" s="32"/>
      <c r="H295" s="32"/>
      <c r="I295" s="6"/>
      <c r="J295" s="6"/>
      <c r="K295" s="6"/>
      <c r="L295" s="47"/>
      <c r="M295" s="6"/>
      <c r="N295" s="47"/>
      <c r="O295" s="47"/>
      <c r="P295" s="47"/>
      <c r="Q295" s="110"/>
    </row>
    <row r="296" spans="1:17" s="162" customFormat="1" ht="24.75" customHeight="1">
      <c r="A296" s="8" t="s">
        <v>109</v>
      </c>
      <c r="B296" s="9">
        <v>9</v>
      </c>
      <c r="C296" s="9">
        <v>9</v>
      </c>
      <c r="D296" s="16"/>
      <c r="E296" s="9"/>
      <c r="F296" s="3"/>
      <c r="G296" s="3"/>
      <c r="H296" s="3"/>
      <c r="I296" s="6"/>
      <c r="J296" s="6"/>
      <c r="K296" s="6"/>
      <c r="L296" s="6"/>
      <c r="M296" s="6"/>
      <c r="N296" s="6"/>
      <c r="O296" s="6"/>
      <c r="P296" s="6"/>
      <c r="Q296" s="110"/>
    </row>
    <row r="297" spans="1:17" s="162" customFormat="1" ht="24.75" customHeight="1">
      <c r="A297" s="8" t="s">
        <v>159</v>
      </c>
      <c r="B297" s="33">
        <v>17.5</v>
      </c>
      <c r="C297" s="16">
        <v>17</v>
      </c>
      <c r="D297" s="16"/>
      <c r="E297" s="16"/>
      <c r="F297" s="33"/>
      <c r="G297" s="33"/>
      <c r="H297" s="16"/>
      <c r="I297" s="6"/>
      <c r="J297" s="6"/>
      <c r="K297" s="6"/>
      <c r="L297" s="47"/>
      <c r="M297" s="6"/>
      <c r="N297" s="47"/>
      <c r="O297" s="47"/>
      <c r="P297" s="47"/>
      <c r="Q297" s="110"/>
    </row>
    <row r="298" spans="1:17" s="162" customFormat="1" ht="24.75" customHeight="1">
      <c r="A298" s="8" t="s">
        <v>17</v>
      </c>
      <c r="B298" s="16">
        <v>6</v>
      </c>
      <c r="C298" s="16">
        <v>6</v>
      </c>
      <c r="D298" s="16"/>
      <c r="E298" s="16"/>
      <c r="F298" s="33"/>
      <c r="G298" s="33"/>
      <c r="H298" s="16"/>
      <c r="I298" s="6"/>
      <c r="J298" s="6"/>
      <c r="K298" s="6"/>
      <c r="L298" s="47"/>
      <c r="M298" s="6"/>
      <c r="N298" s="47"/>
      <c r="O298" s="47"/>
      <c r="P298" s="47"/>
      <c r="Q298" s="110"/>
    </row>
    <row r="299" spans="1:20" ht="24.75" customHeight="1">
      <c r="A299" s="8" t="s">
        <v>286</v>
      </c>
      <c r="B299" s="47">
        <v>0.02</v>
      </c>
      <c r="C299" s="47">
        <v>0.02</v>
      </c>
      <c r="D299" s="16"/>
      <c r="E299" s="16"/>
      <c r="F299" s="33"/>
      <c r="G299" s="33"/>
      <c r="H299" s="16"/>
      <c r="I299" s="6"/>
      <c r="J299" s="6"/>
      <c r="K299" s="6"/>
      <c r="L299" s="47"/>
      <c r="M299" s="6"/>
      <c r="N299" s="47"/>
      <c r="O299" s="47"/>
      <c r="P299" s="47"/>
      <c r="Q299" s="110"/>
      <c r="T299" s="162"/>
    </row>
    <row r="300" spans="1:20" ht="24.75" customHeight="1">
      <c r="A300" s="8" t="s">
        <v>110</v>
      </c>
      <c r="B300" s="16">
        <v>5</v>
      </c>
      <c r="C300" s="16">
        <v>5</v>
      </c>
      <c r="D300" s="16"/>
      <c r="E300" s="16"/>
      <c r="F300" s="33"/>
      <c r="G300" s="33"/>
      <c r="H300" s="16"/>
      <c r="I300" s="6"/>
      <c r="J300" s="6"/>
      <c r="K300" s="6"/>
      <c r="L300" s="47"/>
      <c r="M300" s="6"/>
      <c r="N300" s="47"/>
      <c r="O300" s="47"/>
      <c r="P300" s="47"/>
      <c r="Q300" s="110"/>
      <c r="T300" s="162"/>
    </row>
    <row r="301" spans="1:17" ht="24.75" customHeight="1">
      <c r="A301" s="8" t="s">
        <v>92</v>
      </c>
      <c r="B301" s="16">
        <v>5</v>
      </c>
      <c r="C301" s="16">
        <v>5</v>
      </c>
      <c r="D301" s="16"/>
      <c r="E301" s="16"/>
      <c r="F301" s="33"/>
      <c r="G301" s="33"/>
      <c r="H301" s="16"/>
      <c r="I301" s="6"/>
      <c r="J301" s="6"/>
      <c r="K301" s="6"/>
      <c r="L301" s="47"/>
      <c r="M301" s="6"/>
      <c r="N301" s="47"/>
      <c r="O301" s="47"/>
      <c r="P301" s="47"/>
      <c r="Q301" s="110"/>
    </row>
    <row r="302" spans="1:20" ht="24.75" customHeight="1">
      <c r="A302" s="8" t="s">
        <v>287</v>
      </c>
      <c r="B302" s="33"/>
      <c r="C302" s="16">
        <v>170</v>
      </c>
      <c r="D302" s="16"/>
      <c r="E302" s="16"/>
      <c r="F302" s="33"/>
      <c r="G302" s="33"/>
      <c r="H302" s="16"/>
      <c r="I302" s="6"/>
      <c r="J302" s="6"/>
      <c r="K302" s="6"/>
      <c r="L302" s="47"/>
      <c r="M302" s="6"/>
      <c r="N302" s="47"/>
      <c r="O302" s="47"/>
      <c r="P302" s="47"/>
      <c r="Q302" s="110"/>
      <c r="T302" s="162"/>
    </row>
    <row r="303" spans="1:20" ht="24.75" customHeight="1">
      <c r="A303" s="8" t="s">
        <v>288</v>
      </c>
      <c r="B303" s="16">
        <v>30</v>
      </c>
      <c r="C303" s="16">
        <v>30</v>
      </c>
      <c r="D303" s="16"/>
      <c r="E303" s="16"/>
      <c r="F303" s="33"/>
      <c r="G303" s="33"/>
      <c r="H303" s="16"/>
      <c r="I303" s="6"/>
      <c r="J303" s="6"/>
      <c r="K303" s="6"/>
      <c r="L303" s="47"/>
      <c r="M303" s="6"/>
      <c r="N303" s="47"/>
      <c r="O303" s="47"/>
      <c r="P303" s="47"/>
      <c r="Q303" s="110"/>
      <c r="T303" s="162"/>
    </row>
    <row r="304" spans="1:20" ht="43.5" customHeight="1">
      <c r="A304" s="313" t="s">
        <v>337</v>
      </c>
      <c r="B304" s="314"/>
      <c r="C304" s="315"/>
      <c r="D304" s="222">
        <v>200</v>
      </c>
      <c r="E304" s="4">
        <v>1.4</v>
      </c>
      <c r="F304" s="4">
        <v>0</v>
      </c>
      <c r="G304" s="4">
        <v>29</v>
      </c>
      <c r="H304" s="20">
        <f>G304*4+F304*9+E304*4</f>
        <v>121.6</v>
      </c>
      <c r="I304" s="5">
        <v>0</v>
      </c>
      <c r="J304" s="5">
        <v>0</v>
      </c>
      <c r="K304" s="5">
        <v>0</v>
      </c>
      <c r="L304" s="5">
        <v>0</v>
      </c>
      <c r="M304" s="5">
        <v>1</v>
      </c>
      <c r="N304" s="5">
        <v>0</v>
      </c>
      <c r="O304" s="5">
        <v>0</v>
      </c>
      <c r="P304" s="5">
        <v>0.1</v>
      </c>
      <c r="Q304" s="110"/>
      <c r="T304" s="162"/>
    </row>
    <row r="305" spans="1:20" ht="24.75" customHeight="1">
      <c r="A305" s="81" t="s">
        <v>338</v>
      </c>
      <c r="B305" s="3">
        <v>24</v>
      </c>
      <c r="C305" s="3">
        <v>24</v>
      </c>
      <c r="D305" s="310"/>
      <c r="E305" s="4"/>
      <c r="F305" s="4"/>
      <c r="G305" s="4"/>
      <c r="H305" s="20"/>
      <c r="I305" s="5"/>
      <c r="J305" s="5"/>
      <c r="K305" s="5"/>
      <c r="L305" s="5"/>
      <c r="M305" s="5"/>
      <c r="N305" s="5"/>
      <c r="O305" s="5"/>
      <c r="P305" s="5"/>
      <c r="Q305" s="105"/>
      <c r="T305" s="162"/>
    </row>
    <row r="306" spans="1:20" ht="24.75" customHeight="1">
      <c r="A306" s="81" t="s">
        <v>4</v>
      </c>
      <c r="B306" s="3">
        <v>10</v>
      </c>
      <c r="C306" s="3">
        <v>10</v>
      </c>
      <c r="D306" s="310"/>
      <c r="E306" s="4"/>
      <c r="F306" s="4"/>
      <c r="G306" s="4"/>
      <c r="H306" s="20"/>
      <c r="I306" s="5"/>
      <c r="J306" s="5"/>
      <c r="K306" s="5"/>
      <c r="L306" s="5"/>
      <c r="M306" s="5"/>
      <c r="N306" s="5"/>
      <c r="O306" s="5"/>
      <c r="P306" s="5"/>
      <c r="Q306" s="110"/>
      <c r="T306" s="162"/>
    </row>
    <row r="307" spans="1:20" ht="24.75" customHeight="1">
      <c r="A307" s="81" t="s">
        <v>216</v>
      </c>
      <c r="B307" s="3">
        <v>190</v>
      </c>
      <c r="C307" s="3">
        <v>190</v>
      </c>
      <c r="D307" s="310"/>
      <c r="E307" s="4"/>
      <c r="F307" s="4"/>
      <c r="G307" s="4"/>
      <c r="H307" s="20"/>
      <c r="I307" s="5"/>
      <c r="J307" s="5"/>
      <c r="K307" s="5"/>
      <c r="L307" s="5"/>
      <c r="M307" s="5"/>
      <c r="N307" s="5"/>
      <c r="O307" s="5"/>
      <c r="P307" s="5"/>
      <c r="Q307" s="110"/>
      <c r="T307" s="162"/>
    </row>
    <row r="308" spans="1:20" ht="24.75" customHeight="1">
      <c r="A308" s="342" t="s">
        <v>259</v>
      </c>
      <c r="B308" s="343"/>
      <c r="C308" s="343"/>
      <c r="D308" s="343"/>
      <c r="E308" s="247">
        <f>E219+E280</f>
        <v>61.15</v>
      </c>
      <c r="F308" s="247">
        <f aca="true" t="shared" si="11" ref="F308:P308">F219+F280</f>
        <v>48.25666666666667</v>
      </c>
      <c r="G308" s="247">
        <f t="shared" si="11"/>
        <v>184.99333333333334</v>
      </c>
      <c r="H308" s="247">
        <f t="shared" si="11"/>
        <v>1425.5633333333333</v>
      </c>
      <c r="I308" s="235">
        <f t="shared" si="11"/>
        <v>32.92077777777778</v>
      </c>
      <c r="J308" s="235">
        <f t="shared" si="11"/>
        <v>0.6140333333333333</v>
      </c>
      <c r="K308" s="235">
        <f t="shared" si="11"/>
        <v>1.7997944444444447</v>
      </c>
      <c r="L308" s="235">
        <f t="shared" si="11"/>
        <v>7.7847</v>
      </c>
      <c r="M308" s="247">
        <f t="shared" si="11"/>
        <v>825.9381111111111</v>
      </c>
      <c r="N308" s="247">
        <f t="shared" si="11"/>
        <v>1018.3944444444444</v>
      </c>
      <c r="O308" s="235">
        <f t="shared" si="11"/>
        <v>220.8022222222222</v>
      </c>
      <c r="P308" s="235">
        <f t="shared" si="11"/>
        <v>11.109</v>
      </c>
      <c r="Q308" s="110"/>
      <c r="T308" s="162"/>
    </row>
    <row r="309" spans="1:20" ht="24.75" customHeight="1">
      <c r="A309" s="362" t="s">
        <v>96</v>
      </c>
      <c r="B309" s="362"/>
      <c r="C309" s="362"/>
      <c r="D309" s="362"/>
      <c r="E309" s="362"/>
      <c r="F309" s="362"/>
      <c r="G309" s="362"/>
      <c r="H309" s="362"/>
      <c r="I309" s="362"/>
      <c r="J309" s="362"/>
      <c r="K309" s="362"/>
      <c r="L309" s="362"/>
      <c r="M309" s="362"/>
      <c r="N309" s="362"/>
      <c r="O309" s="362"/>
      <c r="P309" s="362"/>
      <c r="Q309" s="110"/>
      <c r="R309" s="162">
        <v>5</v>
      </c>
      <c r="S309" s="162"/>
      <c r="T309" s="162"/>
    </row>
    <row r="310" spans="1:20" ht="24.75" customHeight="1">
      <c r="A310" s="350" t="s">
        <v>0</v>
      </c>
      <c r="B310" s="345" t="s">
        <v>6</v>
      </c>
      <c r="C310" s="345" t="s">
        <v>7</v>
      </c>
      <c r="D310" s="350" t="s">
        <v>5</v>
      </c>
      <c r="E310" s="350"/>
      <c r="F310" s="350"/>
      <c r="G310" s="350"/>
      <c r="H310" s="350"/>
      <c r="I310" s="357" t="s">
        <v>23</v>
      </c>
      <c r="J310" s="357"/>
      <c r="K310" s="357"/>
      <c r="L310" s="357"/>
      <c r="M310" s="357"/>
      <c r="N310" s="357"/>
      <c r="O310" s="357"/>
      <c r="P310" s="357"/>
      <c r="Q310" s="110"/>
      <c r="R310" s="166" t="s">
        <v>30</v>
      </c>
      <c r="S310" s="162">
        <f>D357</f>
        <v>60</v>
      </c>
      <c r="T310" s="162"/>
    </row>
    <row r="311" spans="1:20" ht="43.5" customHeight="1">
      <c r="A311" s="350"/>
      <c r="B311" s="345"/>
      <c r="C311" s="345"/>
      <c r="D311" s="345" t="s">
        <v>8</v>
      </c>
      <c r="E311" s="350" t="s">
        <v>1</v>
      </c>
      <c r="F311" s="350" t="s">
        <v>2</v>
      </c>
      <c r="G311" s="350" t="s">
        <v>9</v>
      </c>
      <c r="H311" s="350" t="s">
        <v>3</v>
      </c>
      <c r="I311" s="357" t="s">
        <v>137</v>
      </c>
      <c r="J311" s="357"/>
      <c r="K311" s="357"/>
      <c r="L311" s="357"/>
      <c r="M311" s="357" t="s">
        <v>98</v>
      </c>
      <c r="N311" s="357"/>
      <c r="O311" s="357"/>
      <c r="P311" s="357"/>
      <c r="Q311" s="107"/>
      <c r="R311" s="166" t="s">
        <v>32</v>
      </c>
      <c r="S311" s="180">
        <f>D355+B328</f>
        <v>39</v>
      </c>
      <c r="T311" s="162"/>
    </row>
    <row r="312" spans="1:20" ht="24.75" customHeight="1">
      <c r="A312" s="350"/>
      <c r="B312" s="345"/>
      <c r="C312" s="345"/>
      <c r="D312" s="345"/>
      <c r="E312" s="350"/>
      <c r="F312" s="350"/>
      <c r="G312" s="350"/>
      <c r="H312" s="350"/>
      <c r="I312" s="221" t="s">
        <v>138</v>
      </c>
      <c r="J312" s="221" t="s">
        <v>139</v>
      </c>
      <c r="K312" s="221" t="s">
        <v>140</v>
      </c>
      <c r="L312" s="221" t="s">
        <v>141</v>
      </c>
      <c r="M312" s="221" t="s">
        <v>24</v>
      </c>
      <c r="N312" s="221" t="s">
        <v>25</v>
      </c>
      <c r="O312" s="221" t="s">
        <v>26</v>
      </c>
      <c r="P312" s="221" t="s">
        <v>27</v>
      </c>
      <c r="Q312" s="105"/>
      <c r="R312" s="166" t="s">
        <v>33</v>
      </c>
      <c r="S312" s="181">
        <f>B361+C339+C344</f>
        <v>62</v>
      </c>
      <c r="T312" s="162"/>
    </row>
    <row r="313" spans="1:20" ht="24.75" customHeight="1">
      <c r="A313" s="356" t="s">
        <v>117</v>
      </c>
      <c r="B313" s="356"/>
      <c r="C313" s="356"/>
      <c r="D313" s="356"/>
      <c r="E313" s="82">
        <f>E314+E317+E329+E348+E353+E354+E355+E357</f>
        <v>31.700000000000003</v>
      </c>
      <c r="F313" s="82">
        <f aca="true" t="shared" si="12" ref="F313:P313">F314+F317+F329+F348+F353+F354+F355+F357</f>
        <v>28.066666666666663</v>
      </c>
      <c r="G313" s="82">
        <f t="shared" si="12"/>
        <v>151.41833333333332</v>
      </c>
      <c r="H313" s="83">
        <f t="shared" si="12"/>
        <v>990.6333333333333</v>
      </c>
      <c r="I313" s="82">
        <f t="shared" si="12"/>
        <v>38.4895238095238</v>
      </c>
      <c r="J313" s="82">
        <f t="shared" si="12"/>
        <v>0.7422238095238096</v>
      </c>
      <c r="K313" s="82">
        <f t="shared" si="12"/>
        <v>0.21768333333333334</v>
      </c>
      <c r="L313" s="82">
        <f t="shared" si="12"/>
        <v>3.047366666666667</v>
      </c>
      <c r="M313" s="82">
        <f t="shared" si="12"/>
        <v>249.53690476190476</v>
      </c>
      <c r="N313" s="82">
        <f t="shared" si="12"/>
        <v>628.9211111111111</v>
      </c>
      <c r="O313" s="82">
        <f t="shared" si="12"/>
        <v>175.11111111111111</v>
      </c>
      <c r="P313" s="82">
        <f t="shared" si="12"/>
        <v>8.356777777777777</v>
      </c>
      <c r="Q313" s="105"/>
      <c r="R313" s="167" t="s">
        <v>55</v>
      </c>
      <c r="S313" s="170">
        <f>B322+C334</f>
        <v>30</v>
      </c>
      <c r="T313" s="162"/>
    </row>
    <row r="314" spans="1:20" ht="43.5" customHeight="1">
      <c r="A314" s="49" t="s">
        <v>182</v>
      </c>
      <c r="B314" s="9">
        <f>C314*1.82</f>
        <v>182</v>
      </c>
      <c r="C314" s="3">
        <v>100</v>
      </c>
      <c r="D314" s="222">
        <v>100</v>
      </c>
      <c r="E314" s="13">
        <v>1</v>
      </c>
      <c r="F314" s="4">
        <v>0.16666666666666669</v>
      </c>
      <c r="G314" s="4">
        <v>1.8333333333333333</v>
      </c>
      <c r="H314" s="39">
        <f>E314*4+F314*9+G314*4</f>
        <v>12.833333333333332</v>
      </c>
      <c r="I314" s="5">
        <v>5.666666666666666</v>
      </c>
      <c r="J314" s="5">
        <v>0.01666666666666667</v>
      </c>
      <c r="K314" s="5">
        <v>0</v>
      </c>
      <c r="L314" s="5">
        <v>0.13333333333333336</v>
      </c>
      <c r="M314" s="5">
        <v>24.26666666666667</v>
      </c>
      <c r="N314" s="5">
        <v>28.15</v>
      </c>
      <c r="O314" s="5">
        <v>15.35</v>
      </c>
      <c r="P314" s="5">
        <v>0.5833333333333333</v>
      </c>
      <c r="R314" s="167" t="s">
        <v>56</v>
      </c>
      <c r="S314" s="170">
        <f>C349</f>
        <v>50</v>
      </c>
      <c r="T314" s="162"/>
    </row>
    <row r="315" spans="1:20" s="190" customFormat="1" ht="24.75" customHeight="1">
      <c r="A315" s="49" t="s">
        <v>334</v>
      </c>
      <c r="B315" s="9">
        <f>C315*1.05</f>
        <v>105</v>
      </c>
      <c r="C315" s="3">
        <v>100</v>
      </c>
      <c r="D315" s="222"/>
      <c r="E315" s="13"/>
      <c r="F315" s="4"/>
      <c r="G315" s="4"/>
      <c r="H315" s="39"/>
      <c r="I315" s="5"/>
      <c r="J315" s="5"/>
      <c r="K315" s="5"/>
      <c r="L315" s="5"/>
      <c r="M315" s="5"/>
      <c r="N315" s="5"/>
      <c r="O315" s="5"/>
      <c r="P315" s="5"/>
      <c r="Q315" s="113"/>
      <c r="R315" s="166" t="s">
        <v>34</v>
      </c>
      <c r="S315" s="170">
        <f>B318</f>
        <v>66.5</v>
      </c>
      <c r="T315" s="162"/>
    </row>
    <row r="316" spans="1:20" s="190" customFormat="1" ht="24.75" customHeight="1">
      <c r="A316" s="49" t="s">
        <v>336</v>
      </c>
      <c r="B316" s="9">
        <f>C316*1.18</f>
        <v>118</v>
      </c>
      <c r="C316" s="3">
        <v>100</v>
      </c>
      <c r="D316" s="222"/>
      <c r="E316" s="13"/>
      <c r="F316" s="4"/>
      <c r="G316" s="4"/>
      <c r="H316" s="13"/>
      <c r="I316" s="13"/>
      <c r="J316" s="4"/>
      <c r="K316" s="13"/>
      <c r="L316" s="13"/>
      <c r="M316" s="13"/>
      <c r="N316" s="13"/>
      <c r="O316" s="13"/>
      <c r="P316" s="13"/>
      <c r="Q316" s="113"/>
      <c r="R316" s="166" t="s">
        <v>35</v>
      </c>
      <c r="S316" s="178">
        <f>B315+B323+B324++B327+B336+B346+B351</f>
        <v>233.64999999999998</v>
      </c>
      <c r="T316" s="69"/>
    </row>
    <row r="317" spans="1:19" ht="24.75" customHeight="1">
      <c r="A317" s="326" t="s">
        <v>313</v>
      </c>
      <c r="B317" s="327"/>
      <c r="C317" s="328"/>
      <c r="D317" s="254" t="s">
        <v>314</v>
      </c>
      <c r="E317" s="222">
        <v>6.4</v>
      </c>
      <c r="F317" s="4">
        <v>3.6</v>
      </c>
      <c r="G317" s="222">
        <v>25.3</v>
      </c>
      <c r="H317" s="10">
        <f>G317*4+F317*9+E317*4</f>
        <v>159.2</v>
      </c>
      <c r="I317" s="5">
        <v>7.09</v>
      </c>
      <c r="J317" s="5">
        <v>0.19</v>
      </c>
      <c r="K317" s="5">
        <v>0.16</v>
      </c>
      <c r="L317" s="5">
        <v>0.34</v>
      </c>
      <c r="M317" s="5">
        <v>68.47</v>
      </c>
      <c r="N317" s="5">
        <v>100.9</v>
      </c>
      <c r="O317" s="5">
        <v>38.08</v>
      </c>
      <c r="P317" s="5">
        <v>1.92</v>
      </c>
      <c r="R317" s="166" t="s">
        <v>63</v>
      </c>
      <c r="S317" s="178">
        <f>D354</f>
        <v>150</v>
      </c>
    </row>
    <row r="318" spans="1:19" ht="24.75" customHeight="1">
      <c r="A318" s="77" t="s">
        <v>12</v>
      </c>
      <c r="B318" s="9">
        <f>C318*1.33</f>
        <v>66.5</v>
      </c>
      <c r="C318" s="9">
        <v>50</v>
      </c>
      <c r="D318" s="294"/>
      <c r="E318" s="295"/>
      <c r="F318" s="295"/>
      <c r="G318" s="295"/>
      <c r="H318" s="295"/>
      <c r="I318" s="24"/>
      <c r="J318" s="24"/>
      <c r="K318" s="24"/>
      <c r="L318" s="24"/>
      <c r="M318" s="24"/>
      <c r="N318" s="24"/>
      <c r="O318" s="24"/>
      <c r="P318" s="24"/>
      <c r="R318" s="167" t="s">
        <v>87</v>
      </c>
      <c r="S318" s="162">
        <f>D353</f>
        <v>200</v>
      </c>
    </row>
    <row r="319" spans="1:18" ht="24.75" customHeight="1">
      <c r="A319" s="77" t="s">
        <v>13</v>
      </c>
      <c r="B319" s="9">
        <f>C319*1.43</f>
        <v>71.5</v>
      </c>
      <c r="C319" s="9">
        <v>50</v>
      </c>
      <c r="D319" s="294"/>
      <c r="E319" s="295"/>
      <c r="F319" s="295"/>
      <c r="G319" s="295"/>
      <c r="H319" s="295"/>
      <c r="I319" s="24"/>
      <c r="J319" s="24"/>
      <c r="K319" s="24"/>
      <c r="L319" s="24"/>
      <c r="M319" s="24"/>
      <c r="N319" s="24"/>
      <c r="O319" s="24"/>
      <c r="P319" s="24"/>
      <c r="R319" s="166" t="s">
        <v>36</v>
      </c>
    </row>
    <row r="320" spans="1:19" ht="24.75" customHeight="1">
      <c r="A320" s="77" t="s">
        <v>14</v>
      </c>
      <c r="B320" s="9">
        <f>C320*1.54</f>
        <v>77</v>
      </c>
      <c r="C320" s="9">
        <v>50</v>
      </c>
      <c r="D320" s="294"/>
      <c r="E320" s="295"/>
      <c r="F320" s="295"/>
      <c r="G320" s="295"/>
      <c r="H320" s="295"/>
      <c r="I320" s="24"/>
      <c r="J320" s="24"/>
      <c r="K320" s="24"/>
      <c r="L320" s="24"/>
      <c r="M320" s="24"/>
      <c r="N320" s="24"/>
      <c r="O320" s="24"/>
      <c r="P320" s="24"/>
      <c r="R320" s="167" t="s">
        <v>66</v>
      </c>
      <c r="S320" s="170">
        <f>B362</f>
        <v>27.5</v>
      </c>
    </row>
    <row r="321" spans="1:19" ht="24.75" customHeight="1">
      <c r="A321" s="77" t="s">
        <v>147</v>
      </c>
      <c r="B321" s="9">
        <f>C321*1.67</f>
        <v>83.5</v>
      </c>
      <c r="C321" s="9">
        <v>50</v>
      </c>
      <c r="D321" s="294"/>
      <c r="E321" s="295"/>
      <c r="F321" s="295"/>
      <c r="G321" s="295"/>
      <c r="H321" s="295"/>
      <c r="I321" s="24"/>
      <c r="J321" s="24"/>
      <c r="K321" s="24"/>
      <c r="L321" s="24"/>
      <c r="M321" s="24"/>
      <c r="N321" s="24"/>
      <c r="O321" s="24"/>
      <c r="P321" s="24"/>
      <c r="R321" s="167" t="s">
        <v>89</v>
      </c>
      <c r="S321" s="162"/>
    </row>
    <row r="322" spans="1:19" ht="24.75" customHeight="1">
      <c r="A322" s="77" t="s">
        <v>315</v>
      </c>
      <c r="B322" s="3">
        <v>20</v>
      </c>
      <c r="C322" s="9">
        <v>20</v>
      </c>
      <c r="D322" s="294"/>
      <c r="E322" s="295"/>
      <c r="F322" s="295"/>
      <c r="G322" s="295"/>
      <c r="H322" s="295"/>
      <c r="I322" s="24"/>
      <c r="J322" s="24"/>
      <c r="K322" s="24"/>
      <c r="L322" s="24"/>
      <c r="M322" s="24"/>
      <c r="N322" s="24"/>
      <c r="O322" s="24"/>
      <c r="P322" s="24"/>
      <c r="Q322" s="110"/>
      <c r="R322" s="166" t="s">
        <v>37</v>
      </c>
      <c r="S322" s="181"/>
    </row>
    <row r="323" spans="1:19" ht="24.75" customHeight="1">
      <c r="A323" s="77" t="s">
        <v>16</v>
      </c>
      <c r="B323" s="9">
        <f>C323*1.19</f>
        <v>11.899999999999999</v>
      </c>
      <c r="C323" s="9">
        <v>10</v>
      </c>
      <c r="D323" s="294"/>
      <c r="E323" s="295"/>
      <c r="F323" s="295"/>
      <c r="G323" s="295"/>
      <c r="H323" s="295"/>
      <c r="I323" s="24"/>
      <c r="J323" s="24"/>
      <c r="K323" s="24"/>
      <c r="L323" s="24"/>
      <c r="M323" s="24"/>
      <c r="N323" s="24"/>
      <c r="O323" s="24"/>
      <c r="P323" s="24"/>
      <c r="R323" s="167" t="s">
        <v>80</v>
      </c>
      <c r="S323" s="180">
        <f>B330</f>
        <v>89.76</v>
      </c>
    </row>
    <row r="324" spans="1:19" ht="24.75" customHeight="1">
      <c r="A324" s="77" t="s">
        <v>248</v>
      </c>
      <c r="B324" s="9">
        <f>C324*1.25</f>
        <v>16.25</v>
      </c>
      <c r="C324" s="9">
        <v>13</v>
      </c>
      <c r="D324" s="294"/>
      <c r="E324" s="295"/>
      <c r="F324" s="295"/>
      <c r="G324" s="295"/>
      <c r="H324" s="295"/>
      <c r="I324" s="24"/>
      <c r="J324" s="24"/>
      <c r="K324" s="24"/>
      <c r="L324" s="24"/>
      <c r="M324" s="24"/>
      <c r="N324" s="24"/>
      <c r="O324" s="24"/>
      <c r="P324" s="24"/>
      <c r="Q324" s="107"/>
      <c r="R324" s="167" t="s">
        <v>75</v>
      </c>
      <c r="S324" s="180"/>
    </row>
    <row r="325" spans="1:19" ht="24.75" customHeight="1">
      <c r="A325" s="77" t="s">
        <v>15</v>
      </c>
      <c r="B325" s="9">
        <f>C325*1.33</f>
        <v>17.29</v>
      </c>
      <c r="C325" s="9">
        <v>13</v>
      </c>
      <c r="D325" s="294"/>
      <c r="E325" s="295"/>
      <c r="F325" s="295"/>
      <c r="G325" s="295"/>
      <c r="H325" s="295"/>
      <c r="I325" s="24"/>
      <c r="J325" s="24"/>
      <c r="K325" s="24"/>
      <c r="L325" s="24"/>
      <c r="M325" s="24"/>
      <c r="N325" s="24"/>
      <c r="O325" s="24"/>
      <c r="P325" s="24"/>
      <c r="R325" s="166" t="s">
        <v>38</v>
      </c>
      <c r="S325" s="162"/>
    </row>
    <row r="326" spans="1:19" ht="43.5" customHeight="1">
      <c r="A326" s="77" t="s">
        <v>17</v>
      </c>
      <c r="B326" s="9">
        <v>5</v>
      </c>
      <c r="C326" s="9">
        <v>5</v>
      </c>
      <c r="D326" s="294"/>
      <c r="E326" s="295"/>
      <c r="F326" s="295"/>
      <c r="G326" s="295"/>
      <c r="H326" s="295"/>
      <c r="I326" s="24"/>
      <c r="J326" s="24"/>
      <c r="K326" s="24"/>
      <c r="L326" s="24"/>
      <c r="M326" s="24"/>
      <c r="N326" s="24"/>
      <c r="O326" s="24"/>
      <c r="P326" s="24"/>
      <c r="R326" s="166" t="s">
        <v>39</v>
      </c>
      <c r="S326" s="162"/>
    </row>
    <row r="327" spans="1:19" ht="24.75" customHeight="1">
      <c r="A327" s="77" t="s">
        <v>316</v>
      </c>
      <c r="B327" s="80">
        <v>0.2</v>
      </c>
      <c r="C327" s="80">
        <v>0.2</v>
      </c>
      <c r="D327" s="3"/>
      <c r="E327" s="3"/>
      <c r="F327" s="3"/>
      <c r="G327" s="3"/>
      <c r="H327" s="9"/>
      <c r="I327" s="5"/>
      <c r="J327" s="5"/>
      <c r="K327" s="5"/>
      <c r="L327" s="5"/>
      <c r="M327" s="5"/>
      <c r="N327" s="5"/>
      <c r="O327" s="5"/>
      <c r="P327" s="5"/>
      <c r="R327" s="167" t="s">
        <v>69</v>
      </c>
      <c r="S327" s="181">
        <f>C366+B370</f>
        <v>221</v>
      </c>
    </row>
    <row r="328" spans="1:20" ht="24.75" customHeight="1">
      <c r="A328" s="77" t="s">
        <v>10</v>
      </c>
      <c r="B328" s="9">
        <v>19</v>
      </c>
      <c r="C328" s="9">
        <v>16</v>
      </c>
      <c r="D328" s="294"/>
      <c r="E328" s="295"/>
      <c r="F328" s="295"/>
      <c r="G328" s="295"/>
      <c r="H328" s="295"/>
      <c r="I328" s="24"/>
      <c r="J328" s="24"/>
      <c r="K328" s="24"/>
      <c r="L328" s="24"/>
      <c r="M328" s="24"/>
      <c r="N328" s="24"/>
      <c r="O328" s="24"/>
      <c r="P328" s="24"/>
      <c r="Q328" s="110"/>
      <c r="R328" s="167" t="s">
        <v>86</v>
      </c>
      <c r="T328" s="162"/>
    </row>
    <row r="329" spans="1:19" ht="24.75" customHeight="1">
      <c r="A329" s="329" t="s">
        <v>317</v>
      </c>
      <c r="B329" s="329"/>
      <c r="C329" s="329"/>
      <c r="D329" s="84" t="s">
        <v>322</v>
      </c>
      <c r="E329" s="85">
        <v>12.1</v>
      </c>
      <c r="F329" s="85">
        <v>17.2</v>
      </c>
      <c r="G329" s="85">
        <v>13.625</v>
      </c>
      <c r="H329" s="10">
        <f>G329*4+F329*9+E329*4</f>
        <v>257.7</v>
      </c>
      <c r="I329" s="5">
        <v>1.1428571428571428</v>
      </c>
      <c r="J329" s="5">
        <v>0.04285714285714285</v>
      </c>
      <c r="K329" s="5">
        <v>0.03333333333333333</v>
      </c>
      <c r="L329" s="5">
        <v>1.7333333333333336</v>
      </c>
      <c r="M329" s="5">
        <v>35.42857142857143</v>
      </c>
      <c r="N329" s="5">
        <v>183.8777777777778</v>
      </c>
      <c r="O329" s="5">
        <v>33.577777777777776</v>
      </c>
      <c r="P329" s="5">
        <v>1.6777777777777778</v>
      </c>
      <c r="Q329" s="110"/>
      <c r="R329" s="166" t="s">
        <v>40</v>
      </c>
      <c r="S329" s="180"/>
    </row>
    <row r="330" spans="1:19" ht="24.75" customHeight="1">
      <c r="A330" s="28" t="s">
        <v>22</v>
      </c>
      <c r="B330" s="26">
        <f>C330*1.36</f>
        <v>89.76</v>
      </c>
      <c r="C330" s="16">
        <v>66</v>
      </c>
      <c r="D330" s="9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124"/>
      <c r="R330" s="166" t="s">
        <v>41</v>
      </c>
      <c r="S330" s="180">
        <f>C343</f>
        <v>10</v>
      </c>
    </row>
    <row r="331" spans="1:19" ht="24.75" customHeight="1">
      <c r="A331" s="28" t="s">
        <v>46</v>
      </c>
      <c r="B331" s="27">
        <f>C331*1.18</f>
        <v>77.88</v>
      </c>
      <c r="C331" s="16">
        <v>66</v>
      </c>
      <c r="D331" s="9"/>
      <c r="E331" s="11"/>
      <c r="F331" s="11"/>
      <c r="G331" s="11"/>
      <c r="H331" s="11"/>
      <c r="I331" s="6"/>
      <c r="J331" s="6"/>
      <c r="K331" s="6"/>
      <c r="L331" s="43"/>
      <c r="M331" s="6"/>
      <c r="N331" s="43"/>
      <c r="O331" s="43"/>
      <c r="P331" s="43"/>
      <c r="Q331" s="105"/>
      <c r="R331" s="167" t="s">
        <v>42</v>
      </c>
      <c r="S331" s="162"/>
    </row>
    <row r="332" spans="1:19" ht="24.75" customHeight="1">
      <c r="A332" s="29" t="s">
        <v>107</v>
      </c>
      <c r="B332" s="27">
        <f>C331</f>
        <v>66</v>
      </c>
      <c r="C332" s="16">
        <v>66</v>
      </c>
      <c r="D332" s="9"/>
      <c r="E332" s="11"/>
      <c r="F332" s="11"/>
      <c r="G332" s="11"/>
      <c r="H332" s="11"/>
      <c r="I332" s="6"/>
      <c r="J332" s="6"/>
      <c r="K332" s="6"/>
      <c r="L332" s="43"/>
      <c r="M332" s="6"/>
      <c r="N332" s="43"/>
      <c r="O332" s="43"/>
      <c r="P332" s="43"/>
      <c r="Q332" s="105"/>
      <c r="R332" s="166" t="s">
        <v>43</v>
      </c>
      <c r="S332" s="180">
        <f>C326+C345+C350+C363</f>
        <v>27</v>
      </c>
    </row>
    <row r="333" spans="1:19" ht="24.75" customHeight="1">
      <c r="A333" s="8" t="s">
        <v>20</v>
      </c>
      <c r="B333" s="32">
        <v>9</v>
      </c>
      <c r="C333" s="32">
        <v>9</v>
      </c>
      <c r="D333" s="9"/>
      <c r="E333" s="296"/>
      <c r="F333" s="63"/>
      <c r="G333" s="8"/>
      <c r="H333" s="16"/>
      <c r="I333" s="9"/>
      <c r="J333" s="5"/>
      <c r="K333" s="5"/>
      <c r="L333" s="5"/>
      <c r="M333" s="5"/>
      <c r="N333" s="5"/>
      <c r="O333" s="5"/>
      <c r="P333" s="40"/>
      <c r="Q333" s="125"/>
      <c r="R333" s="166" t="s">
        <v>44</v>
      </c>
      <c r="S333" s="180">
        <f>C337+C340+C369</f>
        <v>14.3</v>
      </c>
    </row>
    <row r="334" spans="1:19" ht="24.75" customHeight="1">
      <c r="A334" s="8" t="s">
        <v>216</v>
      </c>
      <c r="B334" s="32">
        <v>10</v>
      </c>
      <c r="C334" s="32">
        <v>10</v>
      </c>
      <c r="D334" s="9"/>
      <c r="E334" s="296"/>
      <c r="F334" s="63"/>
      <c r="G334" s="8"/>
      <c r="H334" s="16"/>
      <c r="I334" s="9"/>
      <c r="J334" s="5"/>
      <c r="K334" s="5"/>
      <c r="L334" s="5"/>
      <c r="M334" s="5"/>
      <c r="N334" s="5"/>
      <c r="O334" s="5"/>
      <c r="P334" s="40"/>
      <c r="Q334" s="125"/>
      <c r="R334" s="166" t="s">
        <v>45</v>
      </c>
      <c r="S334" s="180">
        <f>C364+C365</f>
        <v>4.5</v>
      </c>
    </row>
    <row r="335" spans="1:19" ht="24.75" customHeight="1">
      <c r="A335" s="8" t="s">
        <v>318</v>
      </c>
      <c r="B335" s="32"/>
      <c r="C335" s="32">
        <v>25</v>
      </c>
      <c r="D335" s="9"/>
      <c r="E335" s="296"/>
      <c r="F335" s="63"/>
      <c r="G335" s="8"/>
      <c r="H335" s="16"/>
      <c r="I335" s="9"/>
      <c r="J335" s="5"/>
      <c r="K335" s="5"/>
      <c r="L335" s="5"/>
      <c r="M335" s="5"/>
      <c r="N335" s="5"/>
      <c r="O335" s="5"/>
      <c r="P335" s="40"/>
      <c r="Q335" s="125"/>
      <c r="R335" s="166" t="s">
        <v>70</v>
      </c>
      <c r="S335" s="162"/>
    </row>
    <row r="336" spans="1:19" ht="24.75" customHeight="1">
      <c r="A336" s="271" t="s">
        <v>16</v>
      </c>
      <c r="B336" s="297">
        <f>C336*1.19</f>
        <v>35.699999999999996</v>
      </c>
      <c r="C336" s="297">
        <v>30</v>
      </c>
      <c r="D336" s="9"/>
      <c r="E336" s="297"/>
      <c r="F336" s="3"/>
      <c r="G336" s="210"/>
      <c r="H336" s="222"/>
      <c r="I336" s="24"/>
      <c r="J336" s="24"/>
      <c r="K336" s="24"/>
      <c r="L336" s="24"/>
      <c r="M336" s="24"/>
      <c r="N336" s="24"/>
      <c r="O336" s="24"/>
      <c r="P336" s="24"/>
      <c r="Q336" s="125"/>
      <c r="R336" s="166" t="s">
        <v>60</v>
      </c>
      <c r="S336" s="162"/>
    </row>
    <row r="337" spans="1:19" ht="24.75" customHeight="1">
      <c r="A337" s="77" t="s">
        <v>11</v>
      </c>
      <c r="B337" s="9">
        <v>6</v>
      </c>
      <c r="C337" s="9">
        <v>6</v>
      </c>
      <c r="D337" s="9"/>
      <c r="E337" s="3"/>
      <c r="F337" s="3"/>
      <c r="G337" s="3"/>
      <c r="H337" s="3"/>
      <c r="I337" s="6"/>
      <c r="J337" s="6"/>
      <c r="K337" s="6"/>
      <c r="L337" s="6"/>
      <c r="M337" s="6"/>
      <c r="N337" s="6"/>
      <c r="O337" s="6"/>
      <c r="P337" s="6"/>
      <c r="Q337" s="110"/>
      <c r="R337" s="166" t="s">
        <v>71</v>
      </c>
      <c r="S337" s="162"/>
    </row>
    <row r="338" spans="1:17" ht="24.75" customHeight="1">
      <c r="A338" s="8" t="s">
        <v>319</v>
      </c>
      <c r="B338" s="16"/>
      <c r="C338" s="16">
        <v>21</v>
      </c>
      <c r="D338" s="9"/>
      <c r="E338" s="298"/>
      <c r="F338" s="64"/>
      <c r="G338" s="77"/>
      <c r="H338" s="9"/>
      <c r="I338" s="9"/>
      <c r="J338" s="5"/>
      <c r="K338" s="5"/>
      <c r="L338" s="5"/>
      <c r="M338" s="5"/>
      <c r="N338" s="5"/>
      <c r="O338" s="5"/>
      <c r="P338" s="40"/>
      <c r="Q338" s="110"/>
    </row>
    <row r="339" spans="1:17" ht="24.75" customHeight="1">
      <c r="A339" s="8" t="s">
        <v>19</v>
      </c>
      <c r="B339" s="16">
        <v>4</v>
      </c>
      <c r="C339" s="16">
        <v>4</v>
      </c>
      <c r="D339" s="9"/>
      <c r="E339" s="298"/>
      <c r="F339" s="64"/>
      <c r="G339" s="77"/>
      <c r="H339" s="9"/>
      <c r="I339" s="9"/>
      <c r="J339" s="5"/>
      <c r="K339" s="5"/>
      <c r="L339" s="5"/>
      <c r="M339" s="5"/>
      <c r="N339" s="5"/>
      <c r="O339" s="5"/>
      <c r="P339" s="40"/>
      <c r="Q339" s="109"/>
    </row>
    <row r="340" spans="1:17" ht="24.75" customHeight="1">
      <c r="A340" s="8" t="s">
        <v>160</v>
      </c>
      <c r="B340" s="16">
        <v>8</v>
      </c>
      <c r="C340" s="16">
        <v>8</v>
      </c>
      <c r="D340" s="9"/>
      <c r="E340" s="298"/>
      <c r="F340" s="64"/>
      <c r="G340" s="33"/>
      <c r="H340" s="16"/>
      <c r="I340" s="5"/>
      <c r="J340" s="5"/>
      <c r="K340" s="5"/>
      <c r="L340" s="5"/>
      <c r="M340" s="5"/>
      <c r="N340" s="5"/>
      <c r="O340" s="5"/>
      <c r="P340" s="40"/>
      <c r="Q340" s="109"/>
    </row>
    <row r="341" spans="1:17" ht="24.75" customHeight="1">
      <c r="A341" s="8" t="s">
        <v>320</v>
      </c>
      <c r="B341" s="16"/>
      <c r="C341" s="299">
        <v>100</v>
      </c>
      <c r="D341" s="9"/>
      <c r="E341" s="298"/>
      <c r="F341" s="64"/>
      <c r="G341" s="33"/>
      <c r="H341" s="16"/>
      <c r="I341" s="5"/>
      <c r="J341" s="5"/>
      <c r="K341" s="5"/>
      <c r="L341" s="5"/>
      <c r="M341" s="5"/>
      <c r="N341" s="5"/>
      <c r="O341" s="5"/>
      <c r="P341" s="40"/>
      <c r="Q341" s="109"/>
    </row>
    <row r="342" spans="1:17" ht="24.75" customHeight="1">
      <c r="A342" s="300" t="s">
        <v>321</v>
      </c>
      <c r="B342" s="3"/>
      <c r="C342" s="84">
        <v>30</v>
      </c>
      <c r="D342" s="3"/>
      <c r="E342" s="11"/>
      <c r="F342" s="11"/>
      <c r="G342" s="11"/>
      <c r="H342" s="11"/>
      <c r="I342" s="6"/>
      <c r="J342" s="6"/>
      <c r="K342" s="6"/>
      <c r="L342" s="43"/>
      <c r="M342" s="6"/>
      <c r="N342" s="43"/>
      <c r="O342" s="43"/>
      <c r="P342" s="43"/>
      <c r="Q342" s="107"/>
    </row>
    <row r="343" spans="1:17" ht="43.5" customHeight="1">
      <c r="A343" s="192" t="s">
        <v>92</v>
      </c>
      <c r="B343" s="3">
        <v>10</v>
      </c>
      <c r="C343" s="3">
        <v>10</v>
      </c>
      <c r="D343" s="3"/>
      <c r="E343" s="3"/>
      <c r="F343" s="222"/>
      <c r="G343" s="222"/>
      <c r="H343" s="222"/>
      <c r="I343" s="24"/>
      <c r="J343" s="24"/>
      <c r="K343" s="24"/>
      <c r="L343" s="24"/>
      <c r="M343" s="24"/>
      <c r="N343" s="24"/>
      <c r="O343" s="24"/>
      <c r="P343" s="24"/>
      <c r="Q343" s="107"/>
    </row>
    <row r="344" spans="1:17" ht="24.75" customHeight="1">
      <c r="A344" s="12" t="s">
        <v>19</v>
      </c>
      <c r="B344" s="3">
        <v>2</v>
      </c>
      <c r="C344" s="3">
        <v>2</v>
      </c>
      <c r="D344" s="32"/>
      <c r="E344" s="32"/>
      <c r="F344" s="23"/>
      <c r="G344" s="23"/>
      <c r="H344" s="23"/>
      <c r="I344" s="24"/>
      <c r="J344" s="24"/>
      <c r="K344" s="24"/>
      <c r="L344" s="53"/>
      <c r="M344" s="24"/>
      <c r="N344" s="53"/>
      <c r="O344" s="53"/>
      <c r="P344" s="53"/>
      <c r="Q344" s="108"/>
    </row>
    <row r="345" spans="1:17" ht="24.75" customHeight="1">
      <c r="A345" s="77" t="s">
        <v>17</v>
      </c>
      <c r="B345" s="3">
        <v>2</v>
      </c>
      <c r="C345" s="3">
        <v>2</v>
      </c>
      <c r="D345" s="84"/>
      <c r="E345" s="228"/>
      <c r="F345" s="157"/>
      <c r="G345" s="157"/>
      <c r="H345" s="25"/>
      <c r="I345" s="301"/>
      <c r="J345" s="5"/>
      <c r="K345" s="5"/>
      <c r="L345" s="5"/>
      <c r="M345" s="5"/>
      <c r="N345" s="5"/>
      <c r="O345" s="5"/>
      <c r="P345" s="40"/>
      <c r="Q345" s="108"/>
    </row>
    <row r="346" spans="1:17" ht="45" customHeight="1">
      <c r="A346" s="81" t="s">
        <v>52</v>
      </c>
      <c r="B346" s="3">
        <v>3</v>
      </c>
      <c r="C346" s="3">
        <v>3</v>
      </c>
      <c r="D346" s="84"/>
      <c r="E346" s="228"/>
      <c r="F346" s="80"/>
      <c r="G346" s="80"/>
      <c r="H346" s="9"/>
      <c r="I346" s="5"/>
      <c r="J346" s="5"/>
      <c r="K346" s="5"/>
      <c r="L346" s="5"/>
      <c r="M346" s="5"/>
      <c r="N346" s="5"/>
      <c r="O346" s="5"/>
      <c r="P346" s="5"/>
      <c r="Q346" s="105"/>
    </row>
    <row r="347" spans="1:17" ht="24.75" customHeight="1">
      <c r="A347" s="58" t="s">
        <v>216</v>
      </c>
      <c r="B347" s="9">
        <v>20</v>
      </c>
      <c r="C347" s="9">
        <v>20</v>
      </c>
      <c r="D347" s="32"/>
      <c r="E347" s="32"/>
      <c r="F347" s="23"/>
      <c r="G347" s="23"/>
      <c r="H347" s="23"/>
      <c r="I347" s="24"/>
      <c r="J347" s="24"/>
      <c r="K347" s="24"/>
      <c r="L347" s="24"/>
      <c r="M347" s="24"/>
      <c r="N347" s="24"/>
      <c r="O347" s="24"/>
      <c r="P347" s="24"/>
      <c r="Q347" s="104"/>
    </row>
    <row r="348" spans="1:17" ht="43.5" customHeight="1">
      <c r="A348" s="330" t="s">
        <v>180</v>
      </c>
      <c r="B348" s="330"/>
      <c r="C348" s="330"/>
      <c r="D348" s="23">
        <v>180</v>
      </c>
      <c r="E348" s="4">
        <v>5.8</v>
      </c>
      <c r="F348" s="4">
        <v>5.2</v>
      </c>
      <c r="G348" s="4">
        <v>30</v>
      </c>
      <c r="H348" s="10">
        <f>E348*4+F348*9+G348*4</f>
        <v>190</v>
      </c>
      <c r="I348" s="5">
        <v>11.96</v>
      </c>
      <c r="J348" s="5">
        <v>0.23</v>
      </c>
      <c r="K348" s="5">
        <v>0.012</v>
      </c>
      <c r="L348" s="5">
        <v>0.8160000000000001</v>
      </c>
      <c r="M348" s="5">
        <v>21.25</v>
      </c>
      <c r="N348" s="5">
        <v>95.6</v>
      </c>
      <c r="O348" s="5">
        <v>24.45</v>
      </c>
      <c r="P348" s="5">
        <v>0.09</v>
      </c>
      <c r="Q348" s="104"/>
    </row>
    <row r="349" spans="1:17" ht="43.5" customHeight="1">
      <c r="A349" s="46" t="s">
        <v>104</v>
      </c>
      <c r="B349" s="11">
        <v>50</v>
      </c>
      <c r="C349" s="11">
        <v>50</v>
      </c>
      <c r="D349" s="11"/>
      <c r="E349" s="11"/>
      <c r="F349" s="3"/>
      <c r="G349" s="3"/>
      <c r="H349" s="11"/>
      <c r="I349" s="221"/>
      <c r="J349" s="221"/>
      <c r="K349" s="221"/>
      <c r="L349" s="221"/>
      <c r="M349" s="221"/>
      <c r="N349" s="221"/>
      <c r="O349" s="221"/>
      <c r="P349" s="221"/>
      <c r="Q349" s="104"/>
    </row>
    <row r="350" spans="1:17" ht="24.75" customHeight="1">
      <c r="A350" s="46" t="s">
        <v>17</v>
      </c>
      <c r="B350" s="11">
        <v>8</v>
      </c>
      <c r="C350" s="11">
        <v>8</v>
      </c>
      <c r="D350" s="11"/>
      <c r="E350" s="4"/>
      <c r="F350" s="4"/>
      <c r="G350" s="4"/>
      <c r="H350" s="10"/>
      <c r="I350" s="11"/>
      <c r="J350" s="3"/>
      <c r="K350" s="11"/>
      <c r="L350" s="11"/>
      <c r="M350" s="11"/>
      <c r="N350" s="11"/>
      <c r="O350" s="11"/>
      <c r="P350" s="11"/>
      <c r="Q350" s="104"/>
    </row>
    <row r="351" spans="1:17" ht="24.75" customHeight="1">
      <c r="A351" s="154" t="s">
        <v>181</v>
      </c>
      <c r="B351" s="25">
        <f>C351*1.54</f>
        <v>61.6</v>
      </c>
      <c r="C351" s="25">
        <v>40</v>
      </c>
      <c r="D351" s="11"/>
      <c r="E351" s="4"/>
      <c r="F351" s="4"/>
      <c r="G351" s="4"/>
      <c r="H351" s="10"/>
      <c r="I351" s="11"/>
      <c r="J351" s="3"/>
      <c r="K351" s="11"/>
      <c r="L351" s="11"/>
      <c r="M351" s="11"/>
      <c r="N351" s="11"/>
      <c r="O351" s="11"/>
      <c r="P351" s="11"/>
      <c r="Q351" s="104"/>
    </row>
    <row r="352" spans="1:17" ht="24.75" customHeight="1">
      <c r="A352" s="154" t="s">
        <v>223</v>
      </c>
      <c r="B352" s="25">
        <f>C352*1.67</f>
        <v>66.8</v>
      </c>
      <c r="C352" s="25">
        <v>40</v>
      </c>
      <c r="D352" s="11"/>
      <c r="E352" s="4"/>
      <c r="F352" s="4"/>
      <c r="G352" s="4"/>
      <c r="H352" s="10"/>
      <c r="I352" s="11"/>
      <c r="J352" s="3"/>
      <c r="K352" s="11"/>
      <c r="L352" s="11"/>
      <c r="M352" s="11"/>
      <c r="N352" s="11"/>
      <c r="O352" s="11"/>
      <c r="P352" s="11"/>
      <c r="Q352" s="104"/>
    </row>
    <row r="353" spans="1:17" ht="43.5" customHeight="1">
      <c r="A353" s="331" t="s">
        <v>260</v>
      </c>
      <c r="B353" s="331"/>
      <c r="C353" s="331"/>
      <c r="D353" s="210">
        <v>200</v>
      </c>
      <c r="E353" s="4">
        <v>0.6</v>
      </c>
      <c r="F353" s="4">
        <v>0.4</v>
      </c>
      <c r="G353" s="4">
        <v>33</v>
      </c>
      <c r="H353" s="20">
        <f>G353*4+F353*9+E353*4</f>
        <v>138</v>
      </c>
      <c r="I353" s="95">
        <v>0.4</v>
      </c>
      <c r="J353" s="95">
        <v>0.08</v>
      </c>
      <c r="K353" s="95">
        <v>0</v>
      </c>
      <c r="L353" s="95">
        <v>0</v>
      </c>
      <c r="M353" s="95">
        <v>40</v>
      </c>
      <c r="N353" s="95">
        <v>54</v>
      </c>
      <c r="O353" s="95">
        <v>0</v>
      </c>
      <c r="P353" s="95">
        <v>0</v>
      </c>
      <c r="Q353" s="104"/>
    </row>
    <row r="354" spans="1:17" ht="24.75" customHeight="1">
      <c r="A354" s="351" t="s">
        <v>250</v>
      </c>
      <c r="B354" s="351"/>
      <c r="C354" s="351"/>
      <c r="D354" s="84">
        <v>150</v>
      </c>
      <c r="E354" s="85">
        <v>0.2</v>
      </c>
      <c r="F354" s="85">
        <v>0.5</v>
      </c>
      <c r="G354" s="85">
        <v>20</v>
      </c>
      <c r="H354" s="10">
        <f>E354*4+F354*9+G354*4</f>
        <v>85.3</v>
      </c>
      <c r="I354" s="5">
        <v>12.23</v>
      </c>
      <c r="J354" s="5">
        <v>0.024700000000000003</v>
      </c>
      <c r="K354" s="5">
        <v>0.012350000000000002</v>
      </c>
      <c r="L354" s="5">
        <v>0.024699999999999996</v>
      </c>
      <c r="M354" s="5">
        <v>32.52166666666667</v>
      </c>
      <c r="N354" s="5">
        <v>27.99333333333333</v>
      </c>
      <c r="O354" s="5">
        <v>23.05333333333333</v>
      </c>
      <c r="P354" s="5">
        <v>0.9056666666666666</v>
      </c>
      <c r="Q354" s="104"/>
    </row>
    <row r="355" spans="1:17" ht="24.75" customHeight="1">
      <c r="A355" s="322" t="s">
        <v>18</v>
      </c>
      <c r="B355" s="323"/>
      <c r="C355" s="324"/>
      <c r="D355" s="222">
        <v>20</v>
      </c>
      <c r="E355" s="4">
        <v>1.64</v>
      </c>
      <c r="F355" s="4">
        <v>0.28</v>
      </c>
      <c r="G355" s="4">
        <v>7.2</v>
      </c>
      <c r="H355" s="10">
        <v>39</v>
      </c>
      <c r="I355" s="5">
        <v>0</v>
      </c>
      <c r="J355" s="5">
        <v>0.05</v>
      </c>
      <c r="K355" s="5">
        <v>0</v>
      </c>
      <c r="L355" s="5">
        <v>0</v>
      </c>
      <c r="M355" s="5">
        <v>6.6</v>
      </c>
      <c r="N355" s="5">
        <v>43.6</v>
      </c>
      <c r="O355" s="5">
        <v>12.4</v>
      </c>
      <c r="P355" s="5">
        <v>0.84</v>
      </c>
      <c r="Q355" s="104"/>
    </row>
    <row r="356" spans="1:17" ht="43.5" customHeight="1">
      <c r="A356" s="325" t="s">
        <v>323</v>
      </c>
      <c r="B356" s="325"/>
      <c r="C356" s="325"/>
      <c r="D356" s="51">
        <v>20</v>
      </c>
      <c r="E356" s="32"/>
      <c r="F356" s="32"/>
      <c r="G356" s="32"/>
      <c r="H356" s="32"/>
      <c r="I356" s="3"/>
      <c r="J356" s="3"/>
      <c r="K356" s="3"/>
      <c r="L356" s="32"/>
      <c r="M356" s="3"/>
      <c r="N356" s="32"/>
      <c r="O356" s="32"/>
      <c r="P356" s="32"/>
      <c r="Q356" s="104"/>
    </row>
    <row r="357" spans="1:17" ht="24.75" customHeight="1">
      <c r="A357" s="335" t="s">
        <v>30</v>
      </c>
      <c r="B357" s="335"/>
      <c r="C357" s="335"/>
      <c r="D357" s="222">
        <v>60</v>
      </c>
      <c r="E357" s="4">
        <v>3.96</v>
      </c>
      <c r="F357" s="4">
        <v>0.72</v>
      </c>
      <c r="G357" s="4">
        <v>20.46</v>
      </c>
      <c r="H357" s="10">
        <v>108.6</v>
      </c>
      <c r="I357" s="5">
        <v>0</v>
      </c>
      <c r="J357" s="5">
        <v>0.10799999999999998</v>
      </c>
      <c r="K357" s="5">
        <v>0</v>
      </c>
      <c r="L357" s="5">
        <v>0</v>
      </c>
      <c r="M357" s="5">
        <v>21</v>
      </c>
      <c r="N357" s="5">
        <v>94.8</v>
      </c>
      <c r="O357" s="5">
        <v>28.2</v>
      </c>
      <c r="P357" s="5">
        <v>2.34</v>
      </c>
      <c r="Q357" s="104"/>
    </row>
    <row r="358" spans="1:17" ht="24.75" customHeight="1">
      <c r="A358" s="336" t="s">
        <v>251</v>
      </c>
      <c r="B358" s="337"/>
      <c r="C358" s="337"/>
      <c r="D358" s="338"/>
      <c r="E358" s="279">
        <f>E359+E370</f>
        <v>10.525</v>
      </c>
      <c r="F358" s="279">
        <f aca="true" t="shared" si="13" ref="F358:P358">F359+F370</f>
        <v>14.55</v>
      </c>
      <c r="G358" s="279">
        <f t="shared" si="13"/>
        <v>62.4</v>
      </c>
      <c r="H358" s="312">
        <f>H359+H370</f>
        <v>422.6500000000001</v>
      </c>
      <c r="I358" s="279">
        <f t="shared" si="13"/>
        <v>1.02</v>
      </c>
      <c r="J358" s="279">
        <f t="shared" si="13"/>
        <v>0.26</v>
      </c>
      <c r="K358" s="279">
        <f t="shared" si="13"/>
        <v>0.04</v>
      </c>
      <c r="L358" s="279">
        <f t="shared" si="13"/>
        <v>0.6875000000000001</v>
      </c>
      <c r="M358" s="279">
        <f t="shared" si="13"/>
        <v>313.75</v>
      </c>
      <c r="N358" s="279">
        <f t="shared" si="13"/>
        <v>330</v>
      </c>
      <c r="O358" s="279">
        <f t="shared" si="13"/>
        <v>37.375</v>
      </c>
      <c r="P358" s="279">
        <f t="shared" si="13"/>
        <v>0.12</v>
      </c>
      <c r="Q358" s="104"/>
    </row>
    <row r="359" spans="1:17" ht="24.75" customHeight="1">
      <c r="A359" s="339" t="s">
        <v>261</v>
      </c>
      <c r="B359" s="340"/>
      <c r="C359" s="341"/>
      <c r="D359" s="222">
        <v>100</v>
      </c>
      <c r="E359" s="4">
        <v>4.625</v>
      </c>
      <c r="F359" s="4">
        <v>7.75</v>
      </c>
      <c r="G359" s="4">
        <v>52.5</v>
      </c>
      <c r="H359" s="10">
        <v>298.25000000000006</v>
      </c>
      <c r="I359" s="5">
        <v>1</v>
      </c>
      <c r="J359" s="5">
        <v>0</v>
      </c>
      <c r="K359" s="5">
        <v>0</v>
      </c>
      <c r="L359" s="5">
        <v>0.6875000000000001</v>
      </c>
      <c r="M359" s="5">
        <v>73.75</v>
      </c>
      <c r="N359" s="5">
        <v>150</v>
      </c>
      <c r="O359" s="5">
        <v>9.375</v>
      </c>
      <c r="P359" s="5">
        <v>0</v>
      </c>
      <c r="Q359" s="104"/>
    </row>
    <row r="360" spans="1:17" ht="24.75" customHeight="1">
      <c r="A360" s="325" t="s">
        <v>311</v>
      </c>
      <c r="B360" s="335"/>
      <c r="C360" s="335"/>
      <c r="D360" s="222">
        <v>100</v>
      </c>
      <c r="E360" s="4"/>
      <c r="F360" s="4"/>
      <c r="G360" s="4"/>
      <c r="H360" s="10"/>
      <c r="I360" s="5"/>
      <c r="J360" s="5"/>
      <c r="K360" s="5"/>
      <c r="L360" s="5"/>
      <c r="M360" s="5"/>
      <c r="N360" s="5"/>
      <c r="O360" s="5"/>
      <c r="P360" s="5"/>
      <c r="Q360" s="104"/>
    </row>
    <row r="361" spans="1:17" s="162" customFormat="1" ht="24.75" customHeight="1">
      <c r="A361" s="8" t="s">
        <v>19</v>
      </c>
      <c r="B361" s="32">
        <v>56</v>
      </c>
      <c r="C361" s="32">
        <v>56</v>
      </c>
      <c r="D361" s="32"/>
      <c r="E361" s="32"/>
      <c r="F361" s="32"/>
      <c r="G361" s="32"/>
      <c r="H361" s="32"/>
      <c r="I361" s="5"/>
      <c r="J361" s="5"/>
      <c r="K361" s="5"/>
      <c r="L361" s="40"/>
      <c r="M361" s="5"/>
      <c r="N361" s="40"/>
      <c r="O361" s="40"/>
      <c r="P361" s="40"/>
      <c r="Q361" s="104"/>
    </row>
    <row r="362" spans="1:17" s="162" customFormat="1" ht="24.75" customHeight="1">
      <c r="A362" s="77" t="s">
        <v>4</v>
      </c>
      <c r="B362" s="80">
        <v>27.5</v>
      </c>
      <c r="C362" s="80">
        <v>27.5</v>
      </c>
      <c r="D362" s="32"/>
      <c r="E362" s="3"/>
      <c r="F362" s="3"/>
      <c r="G362" s="3"/>
      <c r="H362" s="3"/>
      <c r="I362" s="5"/>
      <c r="J362" s="5"/>
      <c r="K362" s="5"/>
      <c r="L362" s="5"/>
      <c r="M362" s="5"/>
      <c r="N362" s="5"/>
      <c r="O362" s="5"/>
      <c r="P362" s="5"/>
      <c r="Q362" s="104"/>
    </row>
    <row r="363" spans="1:17" s="162" customFormat="1" ht="24.75" customHeight="1">
      <c r="A363" s="77" t="s">
        <v>17</v>
      </c>
      <c r="B363" s="9">
        <v>12</v>
      </c>
      <c r="C363" s="9">
        <v>12</v>
      </c>
      <c r="D363" s="32"/>
      <c r="E363" s="3"/>
      <c r="F363" s="3"/>
      <c r="G363" s="3"/>
      <c r="H363" s="3"/>
      <c r="I363" s="5"/>
      <c r="J363" s="5"/>
      <c r="K363" s="5"/>
      <c r="L363" s="5"/>
      <c r="M363" s="5"/>
      <c r="N363" s="5"/>
      <c r="O363" s="5"/>
      <c r="P363" s="5"/>
      <c r="Q363" s="104"/>
    </row>
    <row r="364" spans="1:17" s="162" customFormat="1" ht="24.75" customHeight="1">
      <c r="A364" s="77" t="s">
        <v>174</v>
      </c>
      <c r="B364" s="9">
        <v>3</v>
      </c>
      <c r="C364" s="9">
        <v>3</v>
      </c>
      <c r="D364" s="32"/>
      <c r="E364" s="3"/>
      <c r="F364" s="80"/>
      <c r="G364" s="80"/>
      <c r="H364" s="3"/>
      <c r="I364" s="5"/>
      <c r="J364" s="5"/>
      <c r="K364" s="5"/>
      <c r="L364" s="5"/>
      <c r="M364" s="5"/>
      <c r="N364" s="5"/>
      <c r="O364" s="5"/>
      <c r="P364" s="5"/>
      <c r="Q364" s="104"/>
    </row>
    <row r="365" spans="1:17" s="162" customFormat="1" ht="24.75" customHeight="1">
      <c r="A365" s="77" t="s">
        <v>265</v>
      </c>
      <c r="B365" s="3">
        <v>1.5</v>
      </c>
      <c r="C365" s="3">
        <v>1.5</v>
      </c>
      <c r="D365" s="32"/>
      <c r="E365" s="3"/>
      <c r="F365" s="80"/>
      <c r="G365" s="80"/>
      <c r="H365" s="3"/>
      <c r="I365" s="5"/>
      <c r="J365" s="5"/>
      <c r="K365" s="5"/>
      <c r="L365" s="5"/>
      <c r="M365" s="5"/>
      <c r="N365" s="5"/>
      <c r="O365" s="5"/>
      <c r="P365" s="5"/>
      <c r="Q365" s="104"/>
    </row>
    <row r="366" spans="1:17" s="162" customFormat="1" ht="24.75" customHeight="1">
      <c r="A366" s="77" t="s">
        <v>101</v>
      </c>
      <c r="B366" s="9">
        <v>10</v>
      </c>
      <c r="C366" s="9">
        <v>10</v>
      </c>
      <c r="D366" s="32"/>
      <c r="E366" s="3"/>
      <c r="F366" s="80"/>
      <c r="G366" s="80"/>
      <c r="H366" s="3"/>
      <c r="I366" s="5"/>
      <c r="J366" s="5"/>
      <c r="K366" s="5"/>
      <c r="L366" s="5"/>
      <c r="M366" s="5"/>
      <c r="N366" s="5"/>
      <c r="O366" s="5"/>
      <c r="P366" s="5"/>
      <c r="Q366" s="104"/>
    </row>
    <row r="367" spans="1:17" s="162" customFormat="1" ht="24.75" customHeight="1">
      <c r="A367" s="8" t="s">
        <v>312</v>
      </c>
      <c r="B367" s="80">
        <v>0.3</v>
      </c>
      <c r="C367" s="80">
        <v>0.3</v>
      </c>
      <c r="D367" s="32"/>
      <c r="E367" s="3"/>
      <c r="F367" s="80"/>
      <c r="G367" s="80"/>
      <c r="H367" s="3"/>
      <c r="I367" s="5"/>
      <c r="J367" s="5"/>
      <c r="K367" s="5"/>
      <c r="L367" s="5"/>
      <c r="M367" s="5"/>
      <c r="N367" s="5"/>
      <c r="O367" s="5"/>
      <c r="P367" s="5"/>
      <c r="Q367" s="110"/>
    </row>
    <row r="368" spans="1:17" s="162" customFormat="1" ht="24.75" customHeight="1">
      <c r="A368" s="8" t="s">
        <v>286</v>
      </c>
      <c r="B368" s="6">
        <v>0.02</v>
      </c>
      <c r="C368" s="6">
        <v>0.02</v>
      </c>
      <c r="D368" s="3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112"/>
    </row>
    <row r="369" spans="1:17" s="162" customFormat="1" ht="24.75" customHeight="1">
      <c r="A369" s="77" t="s">
        <v>11</v>
      </c>
      <c r="B369" s="80">
        <v>0.3</v>
      </c>
      <c r="C369" s="80">
        <v>0.3</v>
      </c>
      <c r="D369" s="32"/>
      <c r="E369" s="3"/>
      <c r="F369" s="80"/>
      <c r="G369" s="80"/>
      <c r="H369" s="3"/>
      <c r="I369" s="5"/>
      <c r="J369" s="5"/>
      <c r="K369" s="5"/>
      <c r="L369" s="5"/>
      <c r="M369" s="5"/>
      <c r="N369" s="5"/>
      <c r="O369" s="5"/>
      <c r="P369" s="5"/>
      <c r="Q369" s="110"/>
    </row>
    <row r="370" spans="1:17" s="162" customFormat="1" ht="24.75" customHeight="1">
      <c r="A370" s="220" t="s">
        <v>254</v>
      </c>
      <c r="B370" s="3">
        <v>211</v>
      </c>
      <c r="C370" s="3">
        <v>200</v>
      </c>
      <c r="D370" s="222">
        <v>200</v>
      </c>
      <c r="E370" s="4">
        <v>5.9</v>
      </c>
      <c r="F370" s="4">
        <v>6.8</v>
      </c>
      <c r="G370" s="4">
        <v>9.9</v>
      </c>
      <c r="H370" s="20">
        <f>G370*4+F370*9+E370*4</f>
        <v>124.4</v>
      </c>
      <c r="I370" s="5">
        <v>0.02</v>
      </c>
      <c r="J370" s="5">
        <v>0.26</v>
      </c>
      <c r="K370" s="5">
        <v>0.04</v>
      </c>
      <c r="L370" s="5">
        <v>0</v>
      </c>
      <c r="M370" s="5">
        <v>240</v>
      </c>
      <c r="N370" s="5">
        <v>180</v>
      </c>
      <c r="O370" s="5">
        <v>28</v>
      </c>
      <c r="P370" s="5">
        <v>0.12</v>
      </c>
      <c r="Q370" s="104"/>
    </row>
    <row r="371" spans="1:18" s="162" customFormat="1" ht="24.75" customHeight="1">
      <c r="A371" s="342" t="s">
        <v>259</v>
      </c>
      <c r="B371" s="343"/>
      <c r="C371" s="343"/>
      <c r="D371" s="343"/>
      <c r="E371" s="91">
        <f>E358+E313</f>
        <v>42.225</v>
      </c>
      <c r="F371" s="91">
        <f aca="true" t="shared" si="14" ref="F371:P371">F358+F313</f>
        <v>42.61666666666666</v>
      </c>
      <c r="G371" s="91">
        <f t="shared" si="14"/>
        <v>213.81833333333333</v>
      </c>
      <c r="H371" s="91">
        <f t="shared" si="14"/>
        <v>1413.2833333333333</v>
      </c>
      <c r="I371" s="92">
        <f t="shared" si="14"/>
        <v>39.509523809523806</v>
      </c>
      <c r="J371" s="92">
        <f t="shared" si="14"/>
        <v>1.0022238095238096</v>
      </c>
      <c r="K371" s="92">
        <f t="shared" si="14"/>
        <v>0.2576833333333333</v>
      </c>
      <c r="L371" s="92">
        <f t="shared" si="14"/>
        <v>3.734866666666667</v>
      </c>
      <c r="M371" s="92">
        <f t="shared" si="14"/>
        <v>563.2869047619048</v>
      </c>
      <c r="N371" s="92">
        <f t="shared" si="14"/>
        <v>958.9211111111111</v>
      </c>
      <c r="O371" s="92">
        <f t="shared" si="14"/>
        <v>212.48611111111111</v>
      </c>
      <c r="P371" s="92">
        <f t="shared" si="14"/>
        <v>8.476777777777777</v>
      </c>
      <c r="Q371" s="112"/>
      <c r="R371" s="188">
        <v>6</v>
      </c>
    </row>
    <row r="372" spans="1:19" s="162" customFormat="1" ht="24.75" customHeight="1">
      <c r="A372" s="362" t="s">
        <v>202</v>
      </c>
      <c r="B372" s="362"/>
      <c r="C372" s="362"/>
      <c r="D372" s="362"/>
      <c r="E372" s="362"/>
      <c r="F372" s="362"/>
      <c r="G372" s="362"/>
      <c r="H372" s="362"/>
      <c r="I372" s="362"/>
      <c r="J372" s="362"/>
      <c r="K372" s="362"/>
      <c r="L372" s="362"/>
      <c r="M372" s="362"/>
      <c r="N372" s="362"/>
      <c r="O372" s="362"/>
      <c r="P372" s="362"/>
      <c r="Q372" s="112"/>
      <c r="R372" s="166" t="s">
        <v>30</v>
      </c>
      <c r="S372" s="69">
        <f>D430</f>
        <v>60</v>
      </c>
    </row>
    <row r="373" spans="1:19" s="162" customFormat="1" ht="24.75" customHeight="1">
      <c r="A373" s="350" t="s">
        <v>0</v>
      </c>
      <c r="B373" s="345" t="s">
        <v>6</v>
      </c>
      <c r="C373" s="345" t="s">
        <v>7</v>
      </c>
      <c r="D373" s="350" t="s">
        <v>5</v>
      </c>
      <c r="E373" s="350"/>
      <c r="F373" s="350"/>
      <c r="G373" s="350"/>
      <c r="H373" s="350"/>
      <c r="I373" s="357" t="s">
        <v>23</v>
      </c>
      <c r="J373" s="357"/>
      <c r="K373" s="357"/>
      <c r="L373" s="357"/>
      <c r="M373" s="357"/>
      <c r="N373" s="357"/>
      <c r="O373" s="357"/>
      <c r="P373" s="357"/>
      <c r="Q373" s="112"/>
      <c r="R373" s="166" t="s">
        <v>32</v>
      </c>
      <c r="S373" s="69">
        <f>D428+D432</f>
        <v>120</v>
      </c>
    </row>
    <row r="374" spans="1:19" s="162" customFormat="1" ht="43.5" customHeight="1">
      <c r="A374" s="350"/>
      <c r="B374" s="345"/>
      <c r="C374" s="345"/>
      <c r="D374" s="345" t="s">
        <v>8</v>
      </c>
      <c r="E374" s="350" t="s">
        <v>1</v>
      </c>
      <c r="F374" s="350" t="s">
        <v>2</v>
      </c>
      <c r="G374" s="350" t="s">
        <v>9</v>
      </c>
      <c r="H374" s="350" t="s">
        <v>3</v>
      </c>
      <c r="I374" s="357" t="s">
        <v>137</v>
      </c>
      <c r="J374" s="357"/>
      <c r="K374" s="357"/>
      <c r="L374" s="357"/>
      <c r="M374" s="357" t="s">
        <v>98</v>
      </c>
      <c r="N374" s="357"/>
      <c r="O374" s="357"/>
      <c r="P374" s="357"/>
      <c r="Q374" s="113"/>
      <c r="R374" s="166" t="s">
        <v>33</v>
      </c>
      <c r="S374" s="170">
        <f>B411</f>
        <v>3</v>
      </c>
    </row>
    <row r="375" spans="1:19" s="162" customFormat="1" ht="24.75" customHeight="1">
      <c r="A375" s="350"/>
      <c r="B375" s="345"/>
      <c r="C375" s="345"/>
      <c r="D375" s="345"/>
      <c r="E375" s="350"/>
      <c r="F375" s="350"/>
      <c r="G375" s="350"/>
      <c r="H375" s="350"/>
      <c r="I375" s="221" t="s">
        <v>138</v>
      </c>
      <c r="J375" s="221" t="s">
        <v>139</v>
      </c>
      <c r="K375" s="221" t="s">
        <v>140</v>
      </c>
      <c r="L375" s="221" t="s">
        <v>141</v>
      </c>
      <c r="M375" s="221" t="s">
        <v>24</v>
      </c>
      <c r="N375" s="221" t="s">
        <v>25</v>
      </c>
      <c r="O375" s="221" t="s">
        <v>26</v>
      </c>
      <c r="P375" s="221" t="s">
        <v>27</v>
      </c>
      <c r="Q375" s="113"/>
      <c r="R375" s="167" t="s">
        <v>55</v>
      </c>
      <c r="S375" s="170">
        <f>B415</f>
        <v>62</v>
      </c>
    </row>
    <row r="376" spans="1:19" s="162" customFormat="1" ht="24.75" customHeight="1">
      <c r="A376" s="356" t="s">
        <v>117</v>
      </c>
      <c r="B376" s="356"/>
      <c r="C376" s="356"/>
      <c r="D376" s="356"/>
      <c r="E376" s="82">
        <f>E377+E392+E407+E414+E427+E428+E430</f>
        <v>23.233333333333338</v>
      </c>
      <c r="F376" s="82">
        <f aca="true" t="shared" si="15" ref="F376:P376">F377+F392+F407+F414+F427+F428+F430</f>
        <v>35.53333333333333</v>
      </c>
      <c r="G376" s="82">
        <f t="shared" si="15"/>
        <v>145.06</v>
      </c>
      <c r="H376" s="83">
        <f t="shared" si="15"/>
        <v>998.5333333333333</v>
      </c>
      <c r="I376" s="82">
        <f t="shared" si="15"/>
        <v>11.11288888888889</v>
      </c>
      <c r="J376" s="82">
        <f t="shared" si="15"/>
        <v>0.4956088888888889</v>
      </c>
      <c r="K376" s="82">
        <f t="shared" si="15"/>
        <v>1.1333333333333333</v>
      </c>
      <c r="L376" s="82">
        <f t="shared" si="15"/>
        <v>21.554159999999996</v>
      </c>
      <c r="M376" s="82">
        <f t="shared" si="15"/>
        <v>265.9262133333333</v>
      </c>
      <c r="N376" s="82">
        <f t="shared" si="15"/>
        <v>504.2466666666667</v>
      </c>
      <c r="O376" s="82">
        <f t="shared" si="15"/>
        <v>157.2</v>
      </c>
      <c r="P376" s="82">
        <f t="shared" si="15"/>
        <v>7.16</v>
      </c>
      <c r="Q376" s="113"/>
      <c r="R376" s="167" t="s">
        <v>56</v>
      </c>
      <c r="S376" s="69"/>
    </row>
    <row r="377" spans="1:19" s="162" customFormat="1" ht="43.5" customHeight="1">
      <c r="A377" s="325" t="s">
        <v>175</v>
      </c>
      <c r="B377" s="325"/>
      <c r="C377" s="325"/>
      <c r="D377" s="23">
        <v>100</v>
      </c>
      <c r="E377" s="13">
        <v>1.6</v>
      </c>
      <c r="F377" s="13">
        <v>5</v>
      </c>
      <c r="G377" s="13">
        <v>21</v>
      </c>
      <c r="H377" s="41">
        <f>G377*4+F377*9+E377*4</f>
        <v>135.4</v>
      </c>
      <c r="I377" s="40">
        <v>3.6</v>
      </c>
      <c r="J377" s="40">
        <v>0.06</v>
      </c>
      <c r="K377" s="40">
        <v>0</v>
      </c>
      <c r="L377" s="40">
        <v>0.4</v>
      </c>
      <c r="M377" s="40">
        <v>43</v>
      </c>
      <c r="N377" s="40">
        <v>57</v>
      </c>
      <c r="O377" s="40">
        <v>40</v>
      </c>
      <c r="P377" s="40">
        <v>0.8</v>
      </c>
      <c r="Q377" s="110"/>
      <c r="R377" s="166" t="s">
        <v>34</v>
      </c>
      <c r="S377" s="170">
        <f>B395</f>
        <v>57.190000000000005</v>
      </c>
    </row>
    <row r="378" spans="1:19" s="162" customFormat="1" ht="24.75" customHeight="1">
      <c r="A378" s="46" t="s">
        <v>144</v>
      </c>
      <c r="B378" s="16">
        <f>C378*1.25</f>
        <v>77.5</v>
      </c>
      <c r="C378" s="16">
        <v>62</v>
      </c>
      <c r="D378" s="16"/>
      <c r="E378" s="32"/>
      <c r="F378" s="32"/>
      <c r="G378" s="32"/>
      <c r="H378" s="32"/>
      <c r="I378" s="40"/>
      <c r="J378" s="40"/>
      <c r="K378" s="40"/>
      <c r="L378" s="40"/>
      <c r="M378" s="40"/>
      <c r="N378" s="40"/>
      <c r="O378" s="40"/>
      <c r="P378" s="40"/>
      <c r="Q378" s="113"/>
      <c r="R378" s="166" t="s">
        <v>35</v>
      </c>
      <c r="S378" s="178">
        <f>B379+B393+B399+B401+B404+B406</f>
        <v>191.15</v>
      </c>
    </row>
    <row r="379" spans="1:19" s="162" customFormat="1" ht="24.75" customHeight="1">
      <c r="A379" s="46" t="s">
        <v>15</v>
      </c>
      <c r="B379" s="16">
        <f>C379*1.33</f>
        <v>82.46000000000001</v>
      </c>
      <c r="C379" s="16">
        <v>62</v>
      </c>
      <c r="D379" s="16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10"/>
      <c r="R379" s="166" t="s">
        <v>63</v>
      </c>
      <c r="S379" s="170"/>
    </row>
    <row r="380" spans="1:19" ht="24.75" customHeight="1">
      <c r="A380" s="381" t="s">
        <v>176</v>
      </c>
      <c r="B380" s="381"/>
      <c r="C380" s="381"/>
      <c r="D380" s="16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12"/>
      <c r="R380" s="167" t="s">
        <v>87</v>
      </c>
      <c r="S380" s="69">
        <f>D427</f>
        <v>200</v>
      </c>
    </row>
    <row r="381" spans="1:19" ht="24.75" customHeight="1">
      <c r="A381" s="8" t="s">
        <v>177</v>
      </c>
      <c r="B381" s="16">
        <v>32</v>
      </c>
      <c r="C381" s="16">
        <v>32</v>
      </c>
      <c r="D381" s="16"/>
      <c r="E381" s="32"/>
      <c r="F381" s="32"/>
      <c r="G381" s="21"/>
      <c r="H381" s="21"/>
      <c r="I381" s="5"/>
      <c r="J381" s="5"/>
      <c r="K381" s="5"/>
      <c r="L381" s="5"/>
      <c r="M381" s="5"/>
      <c r="N381" s="6"/>
      <c r="O381" s="6"/>
      <c r="P381" s="6"/>
      <c r="Q381" s="112"/>
      <c r="R381" s="166" t="s">
        <v>36</v>
      </c>
      <c r="S381" s="170">
        <f>B381</f>
        <v>32</v>
      </c>
    </row>
    <row r="382" spans="1:19" ht="43.5" customHeight="1">
      <c r="A382" s="8" t="s">
        <v>4</v>
      </c>
      <c r="B382" s="16">
        <v>3</v>
      </c>
      <c r="C382" s="16">
        <v>3</v>
      </c>
      <c r="D382" s="16"/>
      <c r="E382" s="32"/>
      <c r="F382" s="16"/>
      <c r="G382" s="21"/>
      <c r="H382" s="21"/>
      <c r="I382" s="5"/>
      <c r="J382" s="5"/>
      <c r="K382" s="5"/>
      <c r="L382" s="5"/>
      <c r="M382" s="5"/>
      <c r="N382" s="6"/>
      <c r="O382" s="6"/>
      <c r="P382" s="6"/>
      <c r="Q382" s="108"/>
      <c r="R382" s="167" t="s">
        <v>66</v>
      </c>
      <c r="S382" s="178">
        <f>B382+B403</f>
        <v>3.5</v>
      </c>
    </row>
    <row r="383" spans="1:18" ht="24.75" customHeight="1">
      <c r="A383" s="8" t="s">
        <v>11</v>
      </c>
      <c r="B383" s="16">
        <v>5</v>
      </c>
      <c r="C383" s="16">
        <v>5</v>
      </c>
      <c r="D383" s="16"/>
      <c r="E383" s="32"/>
      <c r="F383" s="16"/>
      <c r="G383" s="21"/>
      <c r="H383" s="21"/>
      <c r="I383" s="5"/>
      <c r="J383" s="5"/>
      <c r="K383" s="5"/>
      <c r="L383" s="5"/>
      <c r="M383" s="5"/>
      <c r="N383" s="6"/>
      <c r="O383" s="6"/>
      <c r="P383" s="6"/>
      <c r="Q383" s="109"/>
      <c r="R383" s="167" t="s">
        <v>89</v>
      </c>
    </row>
    <row r="384" spans="1:18" ht="24.75" customHeight="1">
      <c r="A384" s="332" t="s">
        <v>142</v>
      </c>
      <c r="B384" s="333"/>
      <c r="C384" s="333"/>
      <c r="D384" s="333"/>
      <c r="E384" s="333"/>
      <c r="F384" s="333"/>
      <c r="G384" s="333"/>
      <c r="H384" s="333"/>
      <c r="I384" s="333"/>
      <c r="J384" s="333"/>
      <c r="K384" s="333"/>
      <c r="L384" s="333"/>
      <c r="M384" s="333"/>
      <c r="N384" s="333"/>
      <c r="O384" s="333"/>
      <c r="P384" s="334"/>
      <c r="Q384" s="109"/>
      <c r="R384" s="166" t="s">
        <v>37</v>
      </c>
    </row>
    <row r="385" spans="1:19" ht="24.75" customHeight="1">
      <c r="A385" s="330" t="s">
        <v>324</v>
      </c>
      <c r="B385" s="330"/>
      <c r="C385" s="330"/>
      <c r="D385" s="23">
        <v>100</v>
      </c>
      <c r="E385" s="4">
        <v>1</v>
      </c>
      <c r="F385" s="4">
        <v>5</v>
      </c>
      <c r="G385" s="4">
        <v>3.5</v>
      </c>
      <c r="H385" s="88">
        <f>E385*4+F385*9+G385*4</f>
        <v>63</v>
      </c>
      <c r="I385" s="5">
        <v>10</v>
      </c>
      <c r="J385" s="5">
        <v>0.05</v>
      </c>
      <c r="K385" s="5">
        <v>0</v>
      </c>
      <c r="L385" s="5">
        <v>0.7000000000000001</v>
      </c>
      <c r="M385" s="5">
        <v>12.316666666666665</v>
      </c>
      <c r="N385" s="5">
        <v>25.375</v>
      </c>
      <c r="O385" s="5">
        <v>7</v>
      </c>
      <c r="P385" s="5">
        <v>0.25</v>
      </c>
      <c r="Q385" s="109"/>
      <c r="R385" s="167" t="s">
        <v>80</v>
      </c>
      <c r="S385" s="170"/>
    </row>
    <row r="386" spans="1:19" ht="24.75" customHeight="1">
      <c r="A386" s="81" t="s">
        <v>148</v>
      </c>
      <c r="B386" s="16">
        <f>C386*1.02</f>
        <v>102</v>
      </c>
      <c r="C386" s="32">
        <v>100</v>
      </c>
      <c r="D386" s="32"/>
      <c r="E386" s="86"/>
      <c r="F386" s="86"/>
      <c r="G386" s="86"/>
      <c r="H386" s="87"/>
      <c r="I386" s="86"/>
      <c r="J386" s="86"/>
      <c r="K386" s="86"/>
      <c r="L386" s="86"/>
      <c r="M386" s="86"/>
      <c r="N386" s="86"/>
      <c r="O386" s="86"/>
      <c r="P386" s="86"/>
      <c r="Q386" s="109"/>
      <c r="R386" s="167" t="s">
        <v>75</v>
      </c>
      <c r="S386" s="170"/>
    </row>
    <row r="387" spans="1:19" ht="24.75" customHeight="1">
      <c r="A387" s="8" t="s">
        <v>149</v>
      </c>
      <c r="B387" s="16">
        <f>C387*1.18</f>
        <v>118</v>
      </c>
      <c r="C387" s="32">
        <v>100</v>
      </c>
      <c r="D387" s="32"/>
      <c r="E387" s="86"/>
      <c r="F387" s="86"/>
      <c r="G387" s="86"/>
      <c r="H387" s="87"/>
      <c r="I387" s="86"/>
      <c r="J387" s="86"/>
      <c r="K387" s="86"/>
      <c r="L387" s="86"/>
      <c r="M387" s="86"/>
      <c r="N387" s="86"/>
      <c r="O387" s="86"/>
      <c r="P387" s="86"/>
      <c r="Q387" s="107"/>
      <c r="R387" s="166" t="s">
        <v>38</v>
      </c>
      <c r="S387" s="69">
        <f>B408</f>
        <v>82</v>
      </c>
    </row>
    <row r="388" spans="1:19" ht="24.75" customHeight="1">
      <c r="A388" s="8" t="s">
        <v>150</v>
      </c>
      <c r="B388" s="16">
        <f>C388*1.02</f>
        <v>102</v>
      </c>
      <c r="C388" s="32">
        <v>100</v>
      </c>
      <c r="D388" s="32"/>
      <c r="E388" s="86"/>
      <c r="F388" s="86"/>
      <c r="G388" s="86"/>
      <c r="H388" s="87"/>
      <c r="I388" s="86"/>
      <c r="J388" s="86"/>
      <c r="K388" s="86"/>
      <c r="L388" s="86"/>
      <c r="M388" s="86"/>
      <c r="N388" s="86"/>
      <c r="O388" s="86"/>
      <c r="P388" s="86"/>
      <c r="Q388" s="107"/>
      <c r="R388" s="166" t="s">
        <v>39</v>
      </c>
      <c r="S388" s="170"/>
    </row>
    <row r="389" spans="1:19" ht="43.5" customHeight="1">
      <c r="A389" s="77" t="s">
        <v>151</v>
      </c>
      <c r="B389" s="16">
        <f>C389*1.05</f>
        <v>105</v>
      </c>
      <c r="C389" s="32">
        <v>100</v>
      </c>
      <c r="D389" s="32"/>
      <c r="E389" s="86"/>
      <c r="F389" s="86"/>
      <c r="G389" s="86"/>
      <c r="H389" s="87"/>
      <c r="I389" s="86"/>
      <c r="J389" s="86"/>
      <c r="K389" s="86"/>
      <c r="L389" s="86"/>
      <c r="M389" s="86"/>
      <c r="N389" s="86"/>
      <c r="O389" s="86"/>
      <c r="P389" s="86"/>
      <c r="Q389" s="109"/>
      <c r="R389" s="167" t="s">
        <v>69</v>
      </c>
      <c r="S389" s="170"/>
    </row>
    <row r="390" spans="1:19" ht="24.75" customHeight="1">
      <c r="A390" s="81" t="s">
        <v>152</v>
      </c>
      <c r="B390" s="9">
        <v>5</v>
      </c>
      <c r="C390" s="3">
        <v>5</v>
      </c>
      <c r="D390" s="3"/>
      <c r="E390" s="86"/>
      <c r="F390" s="86"/>
      <c r="G390" s="86"/>
      <c r="H390" s="87"/>
      <c r="I390" s="86"/>
      <c r="J390" s="86"/>
      <c r="K390" s="86"/>
      <c r="L390" s="86"/>
      <c r="M390" s="86"/>
      <c r="N390" s="86"/>
      <c r="O390" s="86"/>
      <c r="P390" s="86"/>
      <c r="Q390" s="109"/>
      <c r="R390" s="167" t="s">
        <v>86</v>
      </c>
      <c r="S390" s="69">
        <f>B435</f>
        <v>207</v>
      </c>
    </row>
    <row r="391" spans="1:18" ht="24.75" customHeight="1">
      <c r="A391" s="46" t="s">
        <v>185</v>
      </c>
      <c r="B391" s="25">
        <f>C391*1.35</f>
        <v>2.7</v>
      </c>
      <c r="C391" s="25">
        <v>2</v>
      </c>
      <c r="D391" s="3"/>
      <c r="E391" s="86"/>
      <c r="F391" s="86"/>
      <c r="G391" s="86"/>
      <c r="H391" s="87"/>
      <c r="I391" s="86"/>
      <c r="J391" s="86"/>
      <c r="K391" s="86"/>
      <c r="L391" s="86"/>
      <c r="M391" s="86"/>
      <c r="N391" s="86"/>
      <c r="O391" s="86"/>
      <c r="P391" s="86"/>
      <c r="Q391" s="109"/>
      <c r="R391" s="166" t="s">
        <v>40</v>
      </c>
    </row>
    <row r="392" spans="1:19" ht="24.75" customHeight="1">
      <c r="A392" s="344" t="s">
        <v>325</v>
      </c>
      <c r="B392" s="344"/>
      <c r="C392" s="344"/>
      <c r="D392" s="280" t="s">
        <v>281</v>
      </c>
      <c r="E392" s="85">
        <v>2.7</v>
      </c>
      <c r="F392" s="85">
        <v>6.9</v>
      </c>
      <c r="G392" s="85">
        <v>15.7</v>
      </c>
      <c r="H392" s="88">
        <f>E392*4+F392*9+G392*4</f>
        <v>135.7</v>
      </c>
      <c r="I392" s="5">
        <v>6.8</v>
      </c>
      <c r="J392" s="5">
        <v>0.06</v>
      </c>
      <c r="K392" s="5">
        <v>0.52</v>
      </c>
      <c r="L392" s="5">
        <v>0.4</v>
      </c>
      <c r="M392" s="5">
        <v>77.58</v>
      </c>
      <c r="N392" s="5">
        <v>76.17</v>
      </c>
      <c r="O392" s="5">
        <v>34.58</v>
      </c>
      <c r="P392" s="5">
        <v>1.59</v>
      </c>
      <c r="Q392" s="108"/>
      <c r="R392" s="166" t="s">
        <v>41</v>
      </c>
      <c r="S392" s="170">
        <f>B410+B405</f>
        <v>15</v>
      </c>
    </row>
    <row r="393" spans="1:18" ht="24.75" customHeight="1">
      <c r="A393" s="77" t="s">
        <v>115</v>
      </c>
      <c r="B393" s="9">
        <f>C393*1.25</f>
        <v>80</v>
      </c>
      <c r="C393" s="9">
        <v>64</v>
      </c>
      <c r="D393" s="259"/>
      <c r="E393" s="80"/>
      <c r="F393" s="80"/>
      <c r="G393" s="80"/>
      <c r="H393" s="3"/>
      <c r="I393" s="6"/>
      <c r="J393" s="6"/>
      <c r="K393" s="6"/>
      <c r="L393" s="6"/>
      <c r="M393" s="6"/>
      <c r="N393" s="6"/>
      <c r="O393" s="6"/>
      <c r="P393" s="6"/>
      <c r="Q393" s="109"/>
      <c r="R393" s="167" t="s">
        <v>42</v>
      </c>
    </row>
    <row r="394" spans="1:19" ht="24.75" customHeight="1">
      <c r="A394" s="46" t="s">
        <v>15</v>
      </c>
      <c r="B394" s="61">
        <f>C394*1.33</f>
        <v>85.12</v>
      </c>
      <c r="C394" s="25">
        <v>64</v>
      </c>
      <c r="D394" s="302"/>
      <c r="E394" s="157"/>
      <c r="F394" s="157"/>
      <c r="G394" s="80"/>
      <c r="H394" s="11"/>
      <c r="I394" s="6"/>
      <c r="J394" s="6"/>
      <c r="K394" s="6"/>
      <c r="L394" s="6"/>
      <c r="M394" s="6"/>
      <c r="N394" s="6"/>
      <c r="O394" s="6"/>
      <c r="P394" s="43"/>
      <c r="Q394" s="109"/>
      <c r="R394" s="166" t="s">
        <v>43</v>
      </c>
      <c r="S394" s="189">
        <f>B416+B412+C402</f>
        <v>15</v>
      </c>
    </row>
    <row r="395" spans="1:19" ht="24.75" customHeight="1">
      <c r="A395" s="77" t="s">
        <v>12</v>
      </c>
      <c r="B395" s="78">
        <f>C395*1.33</f>
        <v>57.190000000000005</v>
      </c>
      <c r="C395" s="9">
        <v>43</v>
      </c>
      <c r="D395" s="259"/>
      <c r="E395" s="80"/>
      <c r="F395" s="80"/>
      <c r="G395" s="80"/>
      <c r="H395" s="3"/>
      <c r="I395" s="6"/>
      <c r="J395" s="6"/>
      <c r="K395" s="6"/>
      <c r="L395" s="6"/>
      <c r="M395" s="6"/>
      <c r="N395" s="6"/>
      <c r="O395" s="6"/>
      <c r="P395" s="6"/>
      <c r="Q395" s="108"/>
      <c r="R395" s="166" t="s">
        <v>44</v>
      </c>
      <c r="S395" s="189">
        <f>B383</f>
        <v>5</v>
      </c>
    </row>
    <row r="396" spans="1:19" ht="24.75" customHeight="1">
      <c r="A396" s="46" t="s">
        <v>13</v>
      </c>
      <c r="B396" s="78">
        <f>C396*1.43</f>
        <v>61.489999999999995</v>
      </c>
      <c r="C396" s="25">
        <v>43</v>
      </c>
      <c r="D396" s="302"/>
      <c r="E396" s="157"/>
      <c r="F396" s="157"/>
      <c r="G396" s="80"/>
      <c r="H396" s="11"/>
      <c r="I396" s="6"/>
      <c r="J396" s="6"/>
      <c r="K396" s="6"/>
      <c r="L396" s="6"/>
      <c r="M396" s="6"/>
      <c r="N396" s="6"/>
      <c r="O396" s="6"/>
      <c r="P396" s="43"/>
      <c r="Q396" s="108"/>
      <c r="R396" s="166" t="s">
        <v>45</v>
      </c>
      <c r="S396" s="170"/>
    </row>
    <row r="397" spans="1:18" ht="24.75" customHeight="1">
      <c r="A397" s="46" t="s">
        <v>14</v>
      </c>
      <c r="B397" s="78">
        <f>C397*1.54</f>
        <v>66.22</v>
      </c>
      <c r="C397" s="25">
        <v>43</v>
      </c>
      <c r="D397" s="302"/>
      <c r="E397" s="157"/>
      <c r="F397" s="157"/>
      <c r="G397" s="80"/>
      <c r="H397" s="11"/>
      <c r="I397" s="6"/>
      <c r="J397" s="6"/>
      <c r="K397" s="6"/>
      <c r="L397" s="6"/>
      <c r="M397" s="6"/>
      <c r="N397" s="6"/>
      <c r="O397" s="6"/>
      <c r="P397" s="43"/>
      <c r="Q397" s="105"/>
      <c r="R397" s="166" t="s">
        <v>70</v>
      </c>
    </row>
    <row r="398" spans="1:18" ht="24.75" customHeight="1">
      <c r="A398" s="46" t="s">
        <v>245</v>
      </c>
      <c r="B398" s="78">
        <f>C398*1.67</f>
        <v>71.81</v>
      </c>
      <c r="C398" s="25">
        <v>43</v>
      </c>
      <c r="D398" s="302"/>
      <c r="E398" s="157"/>
      <c r="F398" s="157"/>
      <c r="G398" s="80"/>
      <c r="H398" s="11"/>
      <c r="I398" s="6"/>
      <c r="J398" s="6"/>
      <c r="K398" s="6"/>
      <c r="L398" s="6"/>
      <c r="M398" s="6"/>
      <c r="N398" s="6"/>
      <c r="O398" s="6"/>
      <c r="P398" s="43"/>
      <c r="Q398" s="105"/>
      <c r="R398" s="166" t="s">
        <v>60</v>
      </c>
    </row>
    <row r="399" spans="1:17" ht="24.75" customHeight="1">
      <c r="A399" s="77" t="s">
        <v>248</v>
      </c>
      <c r="B399" s="80">
        <f>C399*1.25</f>
        <v>12.5</v>
      </c>
      <c r="C399" s="9">
        <v>10</v>
      </c>
      <c r="D399" s="259"/>
      <c r="E399" s="80"/>
      <c r="F399" s="80"/>
      <c r="G399" s="80"/>
      <c r="H399" s="3"/>
      <c r="I399" s="6"/>
      <c r="J399" s="6"/>
      <c r="K399" s="6"/>
      <c r="L399" s="6"/>
      <c r="M399" s="6"/>
      <c r="N399" s="6"/>
      <c r="O399" s="6"/>
      <c r="P399" s="6"/>
      <c r="Q399" s="109"/>
    </row>
    <row r="400" spans="1:17" ht="24.75" customHeight="1">
      <c r="A400" s="46" t="s">
        <v>15</v>
      </c>
      <c r="B400" s="157">
        <f>C400*1.33</f>
        <v>13.3</v>
      </c>
      <c r="C400" s="25">
        <v>10</v>
      </c>
      <c r="D400" s="302"/>
      <c r="E400" s="157"/>
      <c r="F400" s="157"/>
      <c r="G400" s="80"/>
      <c r="H400" s="11"/>
      <c r="I400" s="6"/>
      <c r="J400" s="6"/>
      <c r="K400" s="6"/>
      <c r="L400" s="6"/>
      <c r="M400" s="6"/>
      <c r="N400" s="6"/>
      <c r="O400" s="6"/>
      <c r="P400" s="43"/>
      <c r="Q400" s="108"/>
    </row>
    <row r="401" spans="1:17" ht="43.5" customHeight="1">
      <c r="A401" s="77" t="s">
        <v>16</v>
      </c>
      <c r="B401" s="9">
        <f>C401*1.19</f>
        <v>13.09</v>
      </c>
      <c r="C401" s="9">
        <v>11</v>
      </c>
      <c r="D401" s="259"/>
      <c r="E401" s="80"/>
      <c r="F401" s="80"/>
      <c r="G401" s="80"/>
      <c r="H401" s="3"/>
      <c r="I401" s="6"/>
      <c r="J401" s="6"/>
      <c r="K401" s="6"/>
      <c r="L401" s="6"/>
      <c r="M401" s="6"/>
      <c r="N401" s="6"/>
      <c r="O401" s="6"/>
      <c r="P401" s="6"/>
      <c r="Q401" s="108"/>
    </row>
    <row r="402" spans="1:17" ht="24.75" customHeight="1">
      <c r="A402" s="77" t="s">
        <v>197</v>
      </c>
      <c r="B402" s="9">
        <v>5</v>
      </c>
      <c r="C402" s="9">
        <v>5</v>
      </c>
      <c r="D402" s="259"/>
      <c r="E402" s="80"/>
      <c r="F402" s="80"/>
      <c r="G402" s="80"/>
      <c r="H402" s="3"/>
      <c r="I402" s="6"/>
      <c r="J402" s="6"/>
      <c r="K402" s="6"/>
      <c r="L402" s="6"/>
      <c r="M402" s="6"/>
      <c r="N402" s="6"/>
      <c r="O402" s="6"/>
      <c r="P402" s="6"/>
      <c r="Q402" s="108"/>
    </row>
    <row r="403" spans="1:17" ht="24.75" customHeight="1">
      <c r="A403" s="77" t="s">
        <v>4</v>
      </c>
      <c r="B403" s="80">
        <v>0.5</v>
      </c>
      <c r="C403" s="80">
        <v>0.5</v>
      </c>
      <c r="D403" s="259"/>
      <c r="E403" s="80"/>
      <c r="F403" s="80"/>
      <c r="G403" s="80"/>
      <c r="H403" s="3"/>
      <c r="I403" s="6"/>
      <c r="J403" s="6"/>
      <c r="K403" s="6"/>
      <c r="L403" s="6"/>
      <c r="M403" s="6"/>
      <c r="N403" s="6"/>
      <c r="O403" s="6"/>
      <c r="P403" s="6"/>
      <c r="Q403" s="105"/>
    </row>
    <row r="404" spans="1:17" ht="45" customHeight="1">
      <c r="A404" s="81" t="s">
        <v>52</v>
      </c>
      <c r="B404" s="9">
        <v>3</v>
      </c>
      <c r="C404" s="9">
        <v>3</v>
      </c>
      <c r="D404" s="259"/>
      <c r="E404" s="80"/>
      <c r="F404" s="80"/>
      <c r="G404" s="80"/>
      <c r="H404" s="3"/>
      <c r="I404" s="6"/>
      <c r="J404" s="6"/>
      <c r="K404" s="6"/>
      <c r="L404" s="6"/>
      <c r="M404" s="6"/>
      <c r="N404" s="6"/>
      <c r="O404" s="6"/>
      <c r="P404" s="6"/>
      <c r="Q404" s="110"/>
    </row>
    <row r="405" spans="1:17" ht="43.5" customHeight="1">
      <c r="A405" s="77" t="s">
        <v>92</v>
      </c>
      <c r="B405" s="3">
        <v>5</v>
      </c>
      <c r="C405" s="3">
        <v>5</v>
      </c>
      <c r="D405" s="259"/>
      <c r="E405" s="80"/>
      <c r="F405" s="80"/>
      <c r="G405" s="80"/>
      <c r="H405" s="3"/>
      <c r="I405" s="281"/>
      <c r="J405" s="281"/>
      <c r="K405" s="281"/>
      <c r="L405" s="281"/>
      <c r="M405" s="281"/>
      <c r="N405" s="281"/>
      <c r="O405" s="281"/>
      <c r="P405" s="281"/>
      <c r="Q405" s="110"/>
    </row>
    <row r="406" spans="1:17" ht="24.75" customHeight="1">
      <c r="A406" s="12" t="s">
        <v>249</v>
      </c>
      <c r="B406" s="80">
        <v>0.1</v>
      </c>
      <c r="C406" s="80">
        <v>0.1</v>
      </c>
      <c r="D406" s="3"/>
      <c r="E406" s="80"/>
      <c r="F406" s="80"/>
      <c r="G406" s="80"/>
      <c r="H406" s="80"/>
      <c r="I406" s="6"/>
      <c r="J406" s="5"/>
      <c r="K406" s="5"/>
      <c r="L406" s="5"/>
      <c r="M406" s="5"/>
      <c r="N406" s="5"/>
      <c r="O406" s="5"/>
      <c r="P406" s="5"/>
      <c r="Q406" s="110"/>
    </row>
    <row r="407" spans="1:17" ht="24.75" customHeight="1">
      <c r="A407" s="330" t="s">
        <v>326</v>
      </c>
      <c r="B407" s="330"/>
      <c r="C407" s="330"/>
      <c r="D407" s="23">
        <v>120</v>
      </c>
      <c r="E407" s="85">
        <v>8.933333333333334</v>
      </c>
      <c r="F407" s="85">
        <v>17.333333333333332</v>
      </c>
      <c r="G407" s="85">
        <v>3.2</v>
      </c>
      <c r="H407" s="20">
        <v>204.53333333333333</v>
      </c>
      <c r="I407" s="5">
        <v>0.31288888888888894</v>
      </c>
      <c r="J407" s="5">
        <v>0.0876088888888889</v>
      </c>
      <c r="K407" s="5">
        <v>0.37333333333333335</v>
      </c>
      <c r="L407" s="5">
        <v>20.444159999999997</v>
      </c>
      <c r="M407" s="5">
        <v>71.37621333333334</v>
      </c>
      <c r="N407" s="5">
        <v>88.14666666666666</v>
      </c>
      <c r="O407" s="5">
        <v>11.8</v>
      </c>
      <c r="P407" s="5">
        <v>0.9599999999999999</v>
      </c>
      <c r="Q407" s="107"/>
    </row>
    <row r="408" spans="1:17" ht="24.75" customHeight="1">
      <c r="A408" s="29" t="s">
        <v>327</v>
      </c>
      <c r="B408" s="303">
        <v>82</v>
      </c>
      <c r="C408" s="3">
        <v>80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107"/>
    </row>
    <row r="409" spans="1:17" ht="24.75" customHeight="1">
      <c r="A409" s="57" t="s">
        <v>99</v>
      </c>
      <c r="B409" s="304"/>
      <c r="C409" s="32">
        <v>40</v>
      </c>
      <c r="D409" s="23"/>
      <c r="E409" s="85"/>
      <c r="F409" s="85"/>
      <c r="G409" s="85"/>
      <c r="H409" s="20"/>
      <c r="I409" s="5"/>
      <c r="J409" s="5"/>
      <c r="K409" s="5"/>
      <c r="L409" s="5"/>
      <c r="M409" s="5"/>
      <c r="N409" s="5"/>
      <c r="O409" s="5"/>
      <c r="P409" s="5"/>
      <c r="Q409" s="107"/>
    </row>
    <row r="410" spans="1:17" ht="24.75" customHeight="1">
      <c r="A410" s="58" t="s">
        <v>92</v>
      </c>
      <c r="B410" s="32">
        <v>10</v>
      </c>
      <c r="C410" s="32">
        <v>10</v>
      </c>
      <c r="D410" s="32"/>
      <c r="E410" s="32"/>
      <c r="F410" s="23"/>
      <c r="G410" s="23"/>
      <c r="H410" s="23"/>
      <c r="I410" s="53"/>
      <c r="J410" s="53"/>
      <c r="K410" s="53"/>
      <c r="L410" s="53"/>
      <c r="M410" s="53"/>
      <c r="N410" s="53"/>
      <c r="O410" s="53"/>
      <c r="P410" s="53"/>
      <c r="Q410" s="107"/>
    </row>
    <row r="411" spans="1:17" ht="24.75" customHeight="1">
      <c r="A411" s="58" t="s">
        <v>19</v>
      </c>
      <c r="B411" s="32">
        <v>3</v>
      </c>
      <c r="C411" s="32">
        <v>3</v>
      </c>
      <c r="D411" s="32"/>
      <c r="E411" s="32"/>
      <c r="F411" s="23"/>
      <c r="G411" s="23"/>
      <c r="H411" s="23"/>
      <c r="I411" s="53"/>
      <c r="J411" s="53"/>
      <c r="K411" s="53"/>
      <c r="L411" s="53"/>
      <c r="M411" s="53"/>
      <c r="N411" s="53"/>
      <c r="O411" s="53"/>
      <c r="P411" s="53"/>
      <c r="Q411" s="114"/>
    </row>
    <row r="412" spans="1:17" ht="24.75" customHeight="1">
      <c r="A412" s="12" t="s">
        <v>17</v>
      </c>
      <c r="B412" s="16">
        <v>4</v>
      </c>
      <c r="C412" s="16">
        <v>4</v>
      </c>
      <c r="D412" s="32"/>
      <c r="E412" s="32"/>
      <c r="F412" s="3"/>
      <c r="G412" s="3"/>
      <c r="H412" s="32"/>
      <c r="I412" s="6"/>
      <c r="J412" s="6"/>
      <c r="K412" s="6"/>
      <c r="L412" s="6"/>
      <c r="M412" s="6"/>
      <c r="N412" s="6"/>
      <c r="O412" s="6"/>
      <c r="P412" s="6"/>
      <c r="Q412" s="108"/>
    </row>
    <row r="413" spans="1:17" ht="24.75" customHeight="1">
      <c r="A413" s="58" t="s">
        <v>216</v>
      </c>
      <c r="B413" s="32">
        <v>30</v>
      </c>
      <c r="C413" s="32">
        <v>30</v>
      </c>
      <c r="D413" s="32"/>
      <c r="E413" s="32"/>
      <c r="F413" s="23"/>
      <c r="G413" s="23"/>
      <c r="H413" s="23"/>
      <c r="I413" s="53"/>
      <c r="J413" s="53"/>
      <c r="K413" s="53"/>
      <c r="L413" s="53"/>
      <c r="M413" s="53"/>
      <c r="N413" s="53"/>
      <c r="O413" s="53"/>
      <c r="P413" s="53"/>
      <c r="Q413" s="110"/>
    </row>
    <row r="414" spans="1:17" ht="24.75" customHeight="1">
      <c r="A414" s="346" t="s">
        <v>165</v>
      </c>
      <c r="B414" s="346"/>
      <c r="C414" s="346"/>
      <c r="D414" s="51">
        <v>180</v>
      </c>
      <c r="E414" s="95">
        <v>3.8</v>
      </c>
      <c r="F414" s="95">
        <v>4.9</v>
      </c>
      <c r="G414" s="95">
        <v>44.5</v>
      </c>
      <c r="H414" s="41">
        <f>G414*4+F414*9+E414*4</f>
        <v>237.29999999999998</v>
      </c>
      <c r="I414" s="99">
        <v>0</v>
      </c>
      <c r="J414" s="99">
        <v>0.05</v>
      </c>
      <c r="K414" s="99">
        <v>0.24</v>
      </c>
      <c r="L414" s="99">
        <v>0.31</v>
      </c>
      <c r="M414" s="99">
        <v>6.37</v>
      </c>
      <c r="N414" s="99">
        <v>90.53</v>
      </c>
      <c r="O414" s="99">
        <v>30.22</v>
      </c>
      <c r="P414" s="99">
        <v>0.63</v>
      </c>
      <c r="Q414" s="110"/>
    </row>
    <row r="415" spans="1:17" ht="24.75" customHeight="1">
      <c r="A415" s="60" t="s">
        <v>20</v>
      </c>
      <c r="B415" s="61">
        <v>62</v>
      </c>
      <c r="C415" s="61">
        <v>62</v>
      </c>
      <c r="D415" s="61"/>
      <c r="E415" s="65"/>
      <c r="F415" s="65"/>
      <c r="G415" s="65"/>
      <c r="H415" s="65"/>
      <c r="I415" s="194"/>
      <c r="J415" s="194"/>
      <c r="K415" s="194"/>
      <c r="L415" s="194"/>
      <c r="M415" s="194"/>
      <c r="N415" s="194"/>
      <c r="O415" s="194"/>
      <c r="P415" s="194"/>
      <c r="Q415" s="107"/>
    </row>
    <row r="416" spans="1:17" ht="24.75" customHeight="1">
      <c r="A416" s="60" t="s">
        <v>17</v>
      </c>
      <c r="B416" s="61">
        <v>6</v>
      </c>
      <c r="C416" s="61">
        <v>6</v>
      </c>
      <c r="D416" s="61"/>
      <c r="E416" s="4"/>
      <c r="F416" s="4"/>
      <c r="G416" s="4"/>
      <c r="H416" s="20"/>
      <c r="I416" s="5"/>
      <c r="J416" s="5"/>
      <c r="K416" s="5"/>
      <c r="L416" s="5"/>
      <c r="M416" s="5"/>
      <c r="N416" s="5"/>
      <c r="O416" s="5"/>
      <c r="P416" s="5"/>
      <c r="Q416" s="107"/>
    </row>
    <row r="417" spans="1:17" ht="24.75" customHeight="1">
      <c r="A417" s="316" t="s">
        <v>142</v>
      </c>
      <c r="B417" s="317"/>
      <c r="C417" s="317"/>
      <c r="D417" s="317"/>
      <c r="E417" s="317"/>
      <c r="F417" s="317"/>
      <c r="G417" s="317"/>
      <c r="H417" s="317"/>
      <c r="I417" s="317"/>
      <c r="J417" s="317"/>
      <c r="K417" s="317"/>
      <c r="L417" s="317"/>
      <c r="M417" s="317"/>
      <c r="N417" s="317"/>
      <c r="O417" s="317"/>
      <c r="P417" s="318"/>
      <c r="Q417" s="108"/>
    </row>
    <row r="418" spans="1:17" ht="24.75" customHeight="1">
      <c r="A418" s="319" t="s">
        <v>31</v>
      </c>
      <c r="B418" s="320"/>
      <c r="C418" s="321"/>
      <c r="D418" s="23">
        <v>180</v>
      </c>
      <c r="E418" s="4">
        <v>4.2</v>
      </c>
      <c r="F418" s="4">
        <v>4.08</v>
      </c>
      <c r="G418" s="4">
        <v>13.439999999999998</v>
      </c>
      <c r="H418" s="10">
        <v>107.27999999999999</v>
      </c>
      <c r="I418" s="5">
        <v>45.58800000000001</v>
      </c>
      <c r="J418" s="5">
        <v>0.072</v>
      </c>
      <c r="K418" s="5">
        <v>0</v>
      </c>
      <c r="L418" s="5">
        <v>3.036</v>
      </c>
      <c r="M418" s="5">
        <v>111.672</v>
      </c>
      <c r="N418" s="5">
        <v>84.06</v>
      </c>
      <c r="O418" s="5">
        <v>43.14000000000001</v>
      </c>
      <c r="P418" s="5">
        <v>1.596</v>
      </c>
      <c r="Q418" s="107"/>
    </row>
    <row r="419" spans="1:17" ht="24.75" customHeight="1">
      <c r="A419" s="81" t="s">
        <v>29</v>
      </c>
      <c r="B419" s="9">
        <f>C419*1.25</f>
        <v>256.25</v>
      </c>
      <c r="C419" s="9">
        <v>205</v>
      </c>
      <c r="D419" s="80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107"/>
    </row>
    <row r="420" spans="1:17" ht="24.75" customHeight="1">
      <c r="A420" s="77" t="s">
        <v>11</v>
      </c>
      <c r="B420" s="9">
        <v>5</v>
      </c>
      <c r="C420" s="9">
        <v>5</v>
      </c>
      <c r="D420" s="80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107"/>
    </row>
    <row r="421" spans="1:17" ht="43.5" customHeight="1">
      <c r="A421" s="77" t="s">
        <v>248</v>
      </c>
      <c r="B421" s="9">
        <f>C421*1.25</f>
        <v>13.75</v>
      </c>
      <c r="C421" s="3">
        <v>11</v>
      </c>
      <c r="D421" s="80"/>
      <c r="E421" s="3"/>
      <c r="F421" s="3"/>
      <c r="G421" s="3"/>
      <c r="H421" s="3"/>
      <c r="I421" s="24"/>
      <c r="J421" s="24"/>
      <c r="K421" s="24"/>
      <c r="L421" s="24"/>
      <c r="M421" s="24"/>
      <c r="N421" s="24"/>
      <c r="O421" s="24"/>
      <c r="P421" s="24"/>
      <c r="Q421" s="107"/>
    </row>
    <row r="422" spans="1:17" ht="24.75" customHeight="1">
      <c r="A422" s="46" t="s">
        <v>15</v>
      </c>
      <c r="B422" s="16">
        <f>C422*1.33</f>
        <v>14.63</v>
      </c>
      <c r="C422" s="32">
        <v>11</v>
      </c>
      <c r="D422" s="80"/>
      <c r="E422" s="32"/>
      <c r="F422" s="23"/>
      <c r="G422" s="23"/>
      <c r="H422" s="23"/>
      <c r="I422" s="196"/>
      <c r="J422" s="196"/>
      <c r="K422" s="196"/>
      <c r="L422" s="196"/>
      <c r="M422" s="196"/>
      <c r="N422" s="196"/>
      <c r="O422" s="196"/>
      <c r="P422" s="196"/>
      <c r="Q422" s="107"/>
    </row>
    <row r="423" spans="1:17" ht="24.75" customHeight="1">
      <c r="A423" s="77" t="s">
        <v>16</v>
      </c>
      <c r="B423" s="9">
        <f>C423*1.19</f>
        <v>13.09</v>
      </c>
      <c r="C423" s="3">
        <v>11</v>
      </c>
      <c r="D423" s="80"/>
      <c r="E423" s="3"/>
      <c r="F423" s="222"/>
      <c r="G423" s="222"/>
      <c r="H423" s="222"/>
      <c r="I423" s="196"/>
      <c r="J423" s="196"/>
      <c r="K423" s="196"/>
      <c r="L423" s="196"/>
      <c r="M423" s="196"/>
      <c r="N423" s="196"/>
      <c r="O423" s="196"/>
      <c r="P423" s="196"/>
      <c r="Q423" s="107"/>
    </row>
    <row r="424" spans="1:17" ht="45" customHeight="1">
      <c r="A424" s="81" t="s">
        <v>52</v>
      </c>
      <c r="B424" s="3">
        <v>7</v>
      </c>
      <c r="C424" s="3">
        <v>7</v>
      </c>
      <c r="D424" s="80"/>
      <c r="E424" s="3"/>
      <c r="F424" s="222"/>
      <c r="G424" s="222"/>
      <c r="H424" s="222"/>
      <c r="I424" s="196"/>
      <c r="J424" s="196"/>
      <c r="K424" s="196"/>
      <c r="L424" s="196"/>
      <c r="M424" s="196"/>
      <c r="N424" s="196"/>
      <c r="O424" s="196"/>
      <c r="P424" s="196"/>
      <c r="Q424" s="107"/>
    </row>
    <row r="425" spans="1:17" ht="24.75" customHeight="1">
      <c r="A425" s="8" t="s">
        <v>19</v>
      </c>
      <c r="B425" s="33">
        <v>2.2</v>
      </c>
      <c r="C425" s="33">
        <v>2.2</v>
      </c>
      <c r="D425" s="80"/>
      <c r="E425" s="32"/>
      <c r="F425" s="23"/>
      <c r="G425" s="23"/>
      <c r="H425" s="23"/>
      <c r="I425" s="196"/>
      <c r="J425" s="196"/>
      <c r="K425" s="196"/>
      <c r="L425" s="59"/>
      <c r="M425" s="196"/>
      <c r="N425" s="59"/>
      <c r="O425" s="59"/>
      <c r="P425" s="59"/>
      <c r="Q425" s="107"/>
    </row>
    <row r="426" spans="1:17" ht="43.5" customHeight="1">
      <c r="A426" s="77" t="s">
        <v>4</v>
      </c>
      <c r="B426" s="80">
        <v>1.8</v>
      </c>
      <c r="C426" s="80">
        <v>1.8</v>
      </c>
      <c r="D426" s="80"/>
      <c r="E426" s="3"/>
      <c r="F426" s="222"/>
      <c r="G426" s="222"/>
      <c r="H426" s="222"/>
      <c r="I426" s="196"/>
      <c r="J426" s="196"/>
      <c r="K426" s="196"/>
      <c r="L426" s="196"/>
      <c r="M426" s="196"/>
      <c r="N426" s="196"/>
      <c r="O426" s="196"/>
      <c r="P426" s="196"/>
      <c r="Q426" s="110"/>
    </row>
    <row r="427" spans="1:24" s="174" customFormat="1" ht="24.75" customHeight="1">
      <c r="A427" s="331" t="s">
        <v>260</v>
      </c>
      <c r="B427" s="331"/>
      <c r="C427" s="331"/>
      <c r="D427" s="210">
        <v>200</v>
      </c>
      <c r="E427" s="4">
        <v>0.6</v>
      </c>
      <c r="F427" s="4">
        <v>0.4</v>
      </c>
      <c r="G427" s="4">
        <v>33</v>
      </c>
      <c r="H427" s="20">
        <f>G427*4+F427*9+E427*4</f>
        <v>138</v>
      </c>
      <c r="I427" s="95">
        <v>0.4</v>
      </c>
      <c r="J427" s="95">
        <v>0.08</v>
      </c>
      <c r="K427" s="95">
        <v>0</v>
      </c>
      <c r="L427" s="95">
        <v>0</v>
      </c>
      <c r="M427" s="95">
        <v>40</v>
      </c>
      <c r="N427" s="95">
        <v>54</v>
      </c>
      <c r="O427" s="95">
        <v>0</v>
      </c>
      <c r="P427" s="95">
        <v>0</v>
      </c>
      <c r="Q427" s="107"/>
      <c r="T427" s="69"/>
      <c r="U427" s="69"/>
      <c r="V427" s="69"/>
      <c r="W427" s="69"/>
      <c r="X427" s="69"/>
    </row>
    <row r="428" spans="1:24" s="174" customFormat="1" ht="24.75" customHeight="1">
      <c r="A428" s="322" t="s">
        <v>18</v>
      </c>
      <c r="B428" s="323"/>
      <c r="C428" s="324"/>
      <c r="D428" s="222">
        <v>20</v>
      </c>
      <c r="E428" s="4">
        <v>1.64</v>
      </c>
      <c r="F428" s="4">
        <v>0.28</v>
      </c>
      <c r="G428" s="4">
        <v>7.2</v>
      </c>
      <c r="H428" s="10">
        <v>39</v>
      </c>
      <c r="I428" s="5">
        <v>0</v>
      </c>
      <c r="J428" s="5">
        <v>0.05</v>
      </c>
      <c r="K428" s="5">
        <v>0</v>
      </c>
      <c r="L428" s="5">
        <v>0</v>
      </c>
      <c r="M428" s="5">
        <v>6.6</v>
      </c>
      <c r="N428" s="5">
        <v>43.6</v>
      </c>
      <c r="O428" s="5">
        <v>12.4</v>
      </c>
      <c r="P428" s="5">
        <v>0.84</v>
      </c>
      <c r="Q428" s="110"/>
      <c r="T428" s="69"/>
      <c r="U428" s="69"/>
      <c r="V428" s="69"/>
      <c r="W428" s="69"/>
      <c r="X428" s="69"/>
    </row>
    <row r="429" spans="1:24" s="174" customFormat="1" ht="43.5" customHeight="1">
      <c r="A429" s="325" t="s">
        <v>323</v>
      </c>
      <c r="B429" s="325"/>
      <c r="C429" s="325"/>
      <c r="D429" s="51">
        <v>20</v>
      </c>
      <c r="E429" s="32"/>
      <c r="F429" s="32"/>
      <c r="G429" s="32"/>
      <c r="H429" s="32"/>
      <c r="I429" s="3"/>
      <c r="J429" s="3"/>
      <c r="K429" s="3"/>
      <c r="L429" s="32"/>
      <c r="M429" s="3"/>
      <c r="N429" s="32"/>
      <c r="O429" s="32"/>
      <c r="P429" s="32"/>
      <c r="Q429" s="113"/>
      <c r="T429" s="69"/>
      <c r="U429" s="69"/>
      <c r="V429" s="69"/>
      <c r="W429" s="69"/>
      <c r="X429" s="69"/>
    </row>
    <row r="430" spans="1:24" s="174" customFormat="1" ht="24.75" customHeight="1">
      <c r="A430" s="335" t="s">
        <v>30</v>
      </c>
      <c r="B430" s="335"/>
      <c r="C430" s="335"/>
      <c r="D430" s="222">
        <v>60</v>
      </c>
      <c r="E430" s="4">
        <v>3.96</v>
      </c>
      <c r="F430" s="4">
        <v>0.72</v>
      </c>
      <c r="G430" s="4">
        <v>20.46</v>
      </c>
      <c r="H430" s="10">
        <v>108.6</v>
      </c>
      <c r="I430" s="5">
        <v>0</v>
      </c>
      <c r="J430" s="5">
        <v>0.10799999999999998</v>
      </c>
      <c r="K430" s="5">
        <v>0</v>
      </c>
      <c r="L430" s="5">
        <v>0</v>
      </c>
      <c r="M430" s="5">
        <v>21</v>
      </c>
      <c r="N430" s="5">
        <v>94.8</v>
      </c>
      <c r="O430" s="5">
        <v>28.2</v>
      </c>
      <c r="P430" s="5">
        <v>2.34</v>
      </c>
      <c r="Q430" s="113"/>
      <c r="T430" s="69"/>
      <c r="U430" s="69"/>
      <c r="V430" s="69"/>
      <c r="W430" s="69"/>
      <c r="X430" s="69"/>
    </row>
    <row r="431" spans="1:24" s="174" customFormat="1" ht="24.75" customHeight="1">
      <c r="A431" s="336" t="s">
        <v>251</v>
      </c>
      <c r="B431" s="337"/>
      <c r="C431" s="337"/>
      <c r="D431" s="338"/>
      <c r="E431" s="82">
        <f>E432+E433</f>
        <v>10.525</v>
      </c>
      <c r="F431" s="82">
        <f aca="true" t="shared" si="16" ref="F431:P431">F432+F433</f>
        <v>14.55</v>
      </c>
      <c r="G431" s="82">
        <f t="shared" si="16"/>
        <v>62.4</v>
      </c>
      <c r="H431" s="83">
        <f t="shared" si="16"/>
        <v>422.6500000000001</v>
      </c>
      <c r="I431" s="82">
        <f t="shared" si="16"/>
        <v>1.02</v>
      </c>
      <c r="J431" s="82">
        <f t="shared" si="16"/>
        <v>0.26</v>
      </c>
      <c r="K431" s="82">
        <f t="shared" si="16"/>
        <v>0.04</v>
      </c>
      <c r="L431" s="82">
        <f t="shared" si="16"/>
        <v>0.6875000000000001</v>
      </c>
      <c r="M431" s="82">
        <f t="shared" si="16"/>
        <v>313.75</v>
      </c>
      <c r="N431" s="82">
        <f t="shared" si="16"/>
        <v>330</v>
      </c>
      <c r="O431" s="82">
        <f t="shared" si="16"/>
        <v>37.375</v>
      </c>
      <c r="P431" s="82">
        <f t="shared" si="16"/>
        <v>0.12</v>
      </c>
      <c r="Q431" s="113"/>
      <c r="T431" s="69"/>
      <c r="U431" s="69"/>
      <c r="V431" s="69"/>
      <c r="W431" s="69"/>
      <c r="X431" s="69"/>
    </row>
    <row r="432" spans="1:24" s="174" customFormat="1" ht="33.75" customHeight="1">
      <c r="A432" s="339" t="s">
        <v>261</v>
      </c>
      <c r="B432" s="340"/>
      <c r="C432" s="341"/>
      <c r="D432" s="222">
        <v>100</v>
      </c>
      <c r="E432" s="4">
        <v>4.625</v>
      </c>
      <c r="F432" s="4">
        <v>7.75</v>
      </c>
      <c r="G432" s="4">
        <v>52.5</v>
      </c>
      <c r="H432" s="10">
        <v>298.25000000000006</v>
      </c>
      <c r="I432" s="5">
        <v>1</v>
      </c>
      <c r="J432" s="5">
        <v>0</v>
      </c>
      <c r="K432" s="5">
        <v>0</v>
      </c>
      <c r="L432" s="5">
        <v>0.6875000000000001</v>
      </c>
      <c r="M432" s="5">
        <v>73.75</v>
      </c>
      <c r="N432" s="5">
        <v>150</v>
      </c>
      <c r="O432" s="5">
        <v>9.375</v>
      </c>
      <c r="P432" s="5">
        <v>0</v>
      </c>
      <c r="Q432" s="110"/>
      <c r="T432" s="69"/>
      <c r="U432" s="69"/>
      <c r="V432" s="69"/>
      <c r="W432" s="69"/>
      <c r="X432" s="69"/>
    </row>
    <row r="433" spans="1:24" s="174" customFormat="1" ht="24.75" customHeight="1">
      <c r="A433" s="220" t="s">
        <v>254</v>
      </c>
      <c r="B433" s="3">
        <v>211</v>
      </c>
      <c r="C433" s="3">
        <v>200</v>
      </c>
      <c r="D433" s="222">
        <v>200</v>
      </c>
      <c r="E433" s="4">
        <v>5.9</v>
      </c>
      <c r="F433" s="4">
        <v>6.8</v>
      </c>
      <c r="G433" s="4">
        <v>9.9</v>
      </c>
      <c r="H433" s="20">
        <f>G433*4+F433*9+E433*4</f>
        <v>124.4</v>
      </c>
      <c r="I433" s="5">
        <v>0.02</v>
      </c>
      <c r="J433" s="5">
        <v>0.26</v>
      </c>
      <c r="K433" s="5">
        <v>0.04</v>
      </c>
      <c r="L433" s="5">
        <v>0</v>
      </c>
      <c r="M433" s="5">
        <v>240</v>
      </c>
      <c r="N433" s="5">
        <v>180</v>
      </c>
      <c r="O433" s="5">
        <v>28</v>
      </c>
      <c r="P433" s="5">
        <v>0.12</v>
      </c>
      <c r="Q433" s="113"/>
      <c r="T433" s="69"/>
      <c r="U433" s="69"/>
      <c r="V433" s="69"/>
      <c r="W433" s="69"/>
      <c r="X433" s="69"/>
    </row>
    <row r="434" spans="1:20" s="162" customFormat="1" ht="24.75" customHeight="1">
      <c r="A434" s="316" t="s">
        <v>142</v>
      </c>
      <c r="B434" s="317"/>
      <c r="C434" s="317"/>
      <c r="D434" s="317"/>
      <c r="E434" s="317"/>
      <c r="F434" s="317"/>
      <c r="G434" s="317"/>
      <c r="H434" s="317"/>
      <c r="I434" s="317"/>
      <c r="J434" s="317"/>
      <c r="K434" s="317"/>
      <c r="L434" s="317"/>
      <c r="M434" s="317"/>
      <c r="N434" s="317"/>
      <c r="O434" s="317"/>
      <c r="P434" s="318"/>
      <c r="Q434" s="110"/>
      <c r="T434" s="69"/>
    </row>
    <row r="435" spans="1:20" s="162" customFormat="1" ht="24.75" customHeight="1">
      <c r="A435" s="237" t="s">
        <v>310</v>
      </c>
      <c r="B435" s="3">
        <v>207</v>
      </c>
      <c r="C435" s="3">
        <v>200</v>
      </c>
      <c r="D435" s="238">
        <v>200</v>
      </c>
      <c r="E435" s="22">
        <v>5.6</v>
      </c>
      <c r="F435" s="22">
        <v>6.4</v>
      </c>
      <c r="G435" s="22">
        <v>7.6</v>
      </c>
      <c r="H435" s="88">
        <f>E435*4+F435*9+G435*4</f>
        <v>110.4</v>
      </c>
      <c r="I435" s="5">
        <v>0</v>
      </c>
      <c r="J435" s="5">
        <v>0.1</v>
      </c>
      <c r="K435" s="5">
        <v>0</v>
      </c>
      <c r="L435" s="5">
        <v>0.02</v>
      </c>
      <c r="M435" s="5">
        <v>280</v>
      </c>
      <c r="N435" s="5">
        <v>266</v>
      </c>
      <c r="O435" s="5">
        <v>5.2</v>
      </c>
      <c r="P435" s="5">
        <v>0.03</v>
      </c>
      <c r="Q435" s="112"/>
      <c r="T435" s="69"/>
    </row>
    <row r="436" spans="1:20" s="162" customFormat="1" ht="24.75" customHeight="1">
      <c r="A436" s="342" t="s">
        <v>259</v>
      </c>
      <c r="B436" s="343"/>
      <c r="C436" s="343"/>
      <c r="D436" s="343"/>
      <c r="E436" s="262">
        <f>E431+E376</f>
        <v>33.75833333333334</v>
      </c>
      <c r="F436" s="262">
        <f aca="true" t="shared" si="17" ref="F436:P436">F431+F376</f>
        <v>50.08333333333333</v>
      </c>
      <c r="G436" s="262">
        <f t="shared" si="17"/>
        <v>207.46</v>
      </c>
      <c r="H436" s="262">
        <f t="shared" si="17"/>
        <v>1421.1833333333334</v>
      </c>
      <c r="I436" s="311">
        <f t="shared" si="17"/>
        <v>12.132888888888889</v>
      </c>
      <c r="J436" s="311">
        <f t="shared" si="17"/>
        <v>0.7556088888888889</v>
      </c>
      <c r="K436" s="311">
        <f t="shared" si="17"/>
        <v>1.1733333333333333</v>
      </c>
      <c r="L436" s="311">
        <f t="shared" si="17"/>
        <v>22.241659999999996</v>
      </c>
      <c r="M436" s="311">
        <f t="shared" si="17"/>
        <v>579.6762133333333</v>
      </c>
      <c r="N436" s="311">
        <f t="shared" si="17"/>
        <v>834.2466666666667</v>
      </c>
      <c r="O436" s="311">
        <f t="shared" si="17"/>
        <v>194.575</v>
      </c>
      <c r="P436" s="311">
        <f t="shared" si="17"/>
        <v>7.28</v>
      </c>
      <c r="Q436" s="112"/>
      <c r="T436" s="69"/>
    </row>
    <row r="437" spans="1:20" s="162" customFormat="1" ht="24.75" customHeight="1">
      <c r="A437" s="362" t="s">
        <v>203</v>
      </c>
      <c r="B437" s="362"/>
      <c r="C437" s="362"/>
      <c r="D437" s="362"/>
      <c r="E437" s="362"/>
      <c r="F437" s="362"/>
      <c r="G437" s="362"/>
      <c r="H437" s="362"/>
      <c r="I437" s="362"/>
      <c r="J437" s="362"/>
      <c r="K437" s="362"/>
      <c r="L437" s="362"/>
      <c r="M437" s="362"/>
      <c r="N437" s="362"/>
      <c r="O437" s="362"/>
      <c r="P437" s="362"/>
      <c r="Q437" s="110"/>
      <c r="T437" s="69"/>
    </row>
    <row r="438" spans="1:19" s="162" customFormat="1" ht="24.75" customHeight="1">
      <c r="A438" s="350" t="s">
        <v>0</v>
      </c>
      <c r="B438" s="345" t="s">
        <v>6</v>
      </c>
      <c r="C438" s="345" t="s">
        <v>7</v>
      </c>
      <c r="D438" s="350" t="s">
        <v>5</v>
      </c>
      <c r="E438" s="350"/>
      <c r="F438" s="350"/>
      <c r="G438" s="350"/>
      <c r="H438" s="350"/>
      <c r="I438" s="357" t="s">
        <v>23</v>
      </c>
      <c r="J438" s="357"/>
      <c r="K438" s="357"/>
      <c r="L438" s="357"/>
      <c r="M438" s="357"/>
      <c r="N438" s="357"/>
      <c r="O438" s="357"/>
      <c r="P438" s="357"/>
      <c r="Q438" s="110"/>
      <c r="R438" s="183">
        <v>7</v>
      </c>
      <c r="S438" s="69"/>
    </row>
    <row r="439" spans="1:19" s="162" customFormat="1" ht="24.75" customHeight="1">
      <c r="A439" s="350"/>
      <c r="B439" s="345"/>
      <c r="C439" s="345"/>
      <c r="D439" s="345" t="s">
        <v>8</v>
      </c>
      <c r="E439" s="350" t="s">
        <v>1</v>
      </c>
      <c r="F439" s="350" t="s">
        <v>2</v>
      </c>
      <c r="G439" s="350" t="s">
        <v>9</v>
      </c>
      <c r="H439" s="350" t="s">
        <v>3</v>
      </c>
      <c r="I439" s="357" t="s">
        <v>137</v>
      </c>
      <c r="J439" s="357"/>
      <c r="K439" s="357"/>
      <c r="L439" s="357"/>
      <c r="M439" s="357" t="s">
        <v>98</v>
      </c>
      <c r="N439" s="357"/>
      <c r="O439" s="357"/>
      <c r="P439" s="357"/>
      <c r="Q439" s="110"/>
      <c r="R439" s="166" t="s">
        <v>30</v>
      </c>
      <c r="S439" s="69">
        <f>D491</f>
        <v>60</v>
      </c>
    </row>
    <row r="440" spans="1:19" s="162" customFormat="1" ht="24.75" customHeight="1">
      <c r="A440" s="350"/>
      <c r="B440" s="345"/>
      <c r="C440" s="345"/>
      <c r="D440" s="345"/>
      <c r="E440" s="350"/>
      <c r="F440" s="350"/>
      <c r="G440" s="350"/>
      <c r="H440" s="350"/>
      <c r="I440" s="221" t="s">
        <v>138</v>
      </c>
      <c r="J440" s="221" t="s">
        <v>139</v>
      </c>
      <c r="K440" s="221" t="s">
        <v>140</v>
      </c>
      <c r="L440" s="221" t="s">
        <v>141</v>
      </c>
      <c r="M440" s="221" t="s">
        <v>24</v>
      </c>
      <c r="N440" s="221" t="s">
        <v>25</v>
      </c>
      <c r="O440" s="221" t="s">
        <v>26</v>
      </c>
      <c r="P440" s="221" t="s">
        <v>27</v>
      </c>
      <c r="Q440" s="107"/>
      <c r="R440" s="166" t="s">
        <v>32</v>
      </c>
      <c r="S440" s="69">
        <f>D489+D493</f>
        <v>160</v>
      </c>
    </row>
    <row r="441" spans="1:19" s="162" customFormat="1" ht="24.75" customHeight="1">
      <c r="A441" s="356" t="s">
        <v>117</v>
      </c>
      <c r="B441" s="356"/>
      <c r="C441" s="356"/>
      <c r="D441" s="356"/>
      <c r="E441" s="82">
        <f>E442+E445+E458++E486+E489+E491</f>
        <v>34.624</v>
      </c>
      <c r="F441" s="82">
        <f aca="true" t="shared" si="18" ref="F441:P441">F442+F445+F458++F486+F489+F491</f>
        <v>28</v>
      </c>
      <c r="G441" s="82">
        <f t="shared" si="18"/>
        <v>127.17200000000003</v>
      </c>
      <c r="H441" s="83">
        <f t="shared" si="18"/>
        <v>903.624</v>
      </c>
      <c r="I441" s="82">
        <f t="shared" si="18"/>
        <v>41.96</v>
      </c>
      <c r="J441" s="82">
        <f t="shared" si="18"/>
        <v>0.908</v>
      </c>
      <c r="K441" s="82">
        <f t="shared" si="18"/>
        <v>0.27</v>
      </c>
      <c r="L441" s="82">
        <f t="shared" si="18"/>
        <v>2.99</v>
      </c>
      <c r="M441" s="82">
        <f t="shared" si="18"/>
        <v>149.8978947368421</v>
      </c>
      <c r="N441" s="82">
        <f t="shared" si="18"/>
        <v>468.4047368421053</v>
      </c>
      <c r="O441" s="82">
        <f t="shared" si="18"/>
        <v>83.52842105263159</v>
      </c>
      <c r="P441" s="82">
        <f t="shared" si="18"/>
        <v>7.327894736842104</v>
      </c>
      <c r="Q441" s="110"/>
      <c r="R441" s="166" t="s">
        <v>33</v>
      </c>
      <c r="S441" s="170">
        <f>B478</f>
        <v>3</v>
      </c>
    </row>
    <row r="442" spans="1:19" s="162" customFormat="1" ht="43.5" customHeight="1">
      <c r="A442" s="66" t="s">
        <v>171</v>
      </c>
      <c r="B442" s="25">
        <f>C442*1.82</f>
        <v>182</v>
      </c>
      <c r="C442" s="32">
        <v>100</v>
      </c>
      <c r="D442" s="23">
        <v>100</v>
      </c>
      <c r="E442" s="13">
        <v>0.8</v>
      </c>
      <c r="F442" s="13">
        <v>0.1</v>
      </c>
      <c r="G442" s="13">
        <v>6.2</v>
      </c>
      <c r="H442" s="20">
        <f>G442*4+F442*9+E442*4</f>
        <v>28.9</v>
      </c>
      <c r="I442" s="40">
        <v>9.8</v>
      </c>
      <c r="J442" s="40">
        <v>0.03</v>
      </c>
      <c r="K442" s="40">
        <v>0</v>
      </c>
      <c r="L442" s="40">
        <v>0.1</v>
      </c>
      <c r="M442" s="40">
        <v>22.5</v>
      </c>
      <c r="N442" s="40">
        <v>41.16</v>
      </c>
      <c r="O442" s="40">
        <v>13.7</v>
      </c>
      <c r="P442" s="40">
        <v>0.59</v>
      </c>
      <c r="Q442" s="110"/>
      <c r="R442" s="167" t="s">
        <v>55</v>
      </c>
      <c r="S442" s="170"/>
    </row>
    <row r="443" spans="1:19" s="162" customFormat="1" ht="43.5" customHeight="1">
      <c r="A443" s="66" t="s">
        <v>116</v>
      </c>
      <c r="B443" s="16">
        <f>C443*1.02</f>
        <v>102</v>
      </c>
      <c r="C443" s="32">
        <v>100</v>
      </c>
      <c r="D443" s="23"/>
      <c r="E443" s="13"/>
      <c r="F443" s="13"/>
      <c r="G443" s="13"/>
      <c r="H443" s="13"/>
      <c r="I443" s="40"/>
      <c r="J443" s="40"/>
      <c r="K443" s="40"/>
      <c r="L443" s="40"/>
      <c r="M443" s="40"/>
      <c r="N443" s="40"/>
      <c r="O443" s="40"/>
      <c r="P443" s="40"/>
      <c r="Q443" s="126"/>
      <c r="R443" s="167" t="s">
        <v>56</v>
      </c>
      <c r="S443" s="69"/>
    </row>
    <row r="444" spans="1:19" s="162" customFormat="1" ht="43.5" customHeight="1">
      <c r="A444" s="66" t="s">
        <v>164</v>
      </c>
      <c r="B444" s="16">
        <f>C444*1.05</f>
        <v>105</v>
      </c>
      <c r="C444" s="32">
        <v>100</v>
      </c>
      <c r="D444" s="23"/>
      <c r="E444" s="13"/>
      <c r="F444" s="13"/>
      <c r="G444" s="13"/>
      <c r="H444" s="13"/>
      <c r="I444" s="40"/>
      <c r="J444" s="40"/>
      <c r="K444" s="40"/>
      <c r="L444" s="40"/>
      <c r="M444" s="40"/>
      <c r="N444" s="40"/>
      <c r="O444" s="40"/>
      <c r="P444" s="40"/>
      <c r="Q444" s="103"/>
      <c r="R444" s="166" t="s">
        <v>34</v>
      </c>
      <c r="S444" s="170">
        <f>B480+B449</f>
        <v>324.52000000000004</v>
      </c>
    </row>
    <row r="445" spans="1:19" s="162" customFormat="1" ht="43.5" customHeight="1">
      <c r="A445" s="325" t="s">
        <v>308</v>
      </c>
      <c r="B445" s="335"/>
      <c r="C445" s="335"/>
      <c r="D445" s="222" t="s">
        <v>271</v>
      </c>
      <c r="E445" s="4">
        <v>11.2</v>
      </c>
      <c r="F445" s="4">
        <v>6.7</v>
      </c>
      <c r="G445" s="4">
        <v>6.8</v>
      </c>
      <c r="H445" s="10">
        <f>E445*4+F445*9+G445*4</f>
        <v>132.29999999999998</v>
      </c>
      <c r="I445" s="5">
        <v>0.16</v>
      </c>
      <c r="J445" s="5">
        <v>0.5</v>
      </c>
      <c r="K445" s="5">
        <v>0.27</v>
      </c>
      <c r="L445" s="5">
        <v>0.4</v>
      </c>
      <c r="M445" s="5">
        <v>60.757894736842104</v>
      </c>
      <c r="N445" s="5">
        <v>185.09473684210528</v>
      </c>
      <c r="O445" s="5">
        <v>16.768421052631577</v>
      </c>
      <c r="P445" s="5">
        <v>1.5578947368421052</v>
      </c>
      <c r="Q445" s="112"/>
      <c r="R445" s="166" t="s">
        <v>35</v>
      </c>
      <c r="S445" s="178">
        <f>B476+B477+B443+B453+B455+B457</f>
        <v>141.9</v>
      </c>
    </row>
    <row r="446" spans="1:19" s="162" customFormat="1" ht="24.75" customHeight="1">
      <c r="A446" s="29" t="s">
        <v>145</v>
      </c>
      <c r="B446" s="26">
        <f>C446*1.43</f>
        <v>85.8</v>
      </c>
      <c r="C446" s="276">
        <v>60</v>
      </c>
      <c r="D446" s="3"/>
      <c r="E446" s="3"/>
      <c r="F446" s="3"/>
      <c r="G446" s="3"/>
      <c r="H446" s="3"/>
      <c r="I446" s="80"/>
      <c r="J446" s="80"/>
      <c r="K446" s="80"/>
      <c r="L446" s="80"/>
      <c r="M446" s="80"/>
      <c r="N446" s="9"/>
      <c r="O446" s="80"/>
      <c r="P446" s="80"/>
      <c r="Q446" s="112"/>
      <c r="R446" s="166" t="s">
        <v>63</v>
      </c>
      <c r="S446" s="184"/>
    </row>
    <row r="447" spans="1:19" s="162" customFormat="1" ht="24.75" customHeight="1">
      <c r="A447" s="29" t="s">
        <v>309</v>
      </c>
      <c r="B447" s="27">
        <f>C447*1.72</f>
        <v>103.2</v>
      </c>
      <c r="C447" s="277">
        <v>60</v>
      </c>
      <c r="D447" s="3"/>
      <c r="E447" s="3"/>
      <c r="F447" s="3"/>
      <c r="G447" s="3"/>
      <c r="H447" s="3"/>
      <c r="I447" s="80"/>
      <c r="J447" s="80"/>
      <c r="K447" s="80"/>
      <c r="L447" s="33"/>
      <c r="M447" s="80"/>
      <c r="N447" s="33"/>
      <c r="O447" s="33"/>
      <c r="P447" s="33"/>
      <c r="Q447" s="112"/>
      <c r="R447" s="167" t="s">
        <v>87</v>
      </c>
      <c r="S447" s="173"/>
    </row>
    <row r="448" spans="1:19" s="162" customFormat="1" ht="24.75" customHeight="1">
      <c r="A448" s="29" t="s">
        <v>190</v>
      </c>
      <c r="B448" s="26">
        <f>C448*1.35</f>
        <v>83.7</v>
      </c>
      <c r="C448" s="277">
        <v>62</v>
      </c>
      <c r="D448" s="3"/>
      <c r="E448" s="3"/>
      <c r="F448" s="86"/>
      <c r="G448" s="86"/>
      <c r="H448" s="87"/>
      <c r="I448" s="80"/>
      <c r="J448" s="80"/>
      <c r="K448" s="80"/>
      <c r="L448" s="80"/>
      <c r="M448" s="80"/>
      <c r="N448" s="9"/>
      <c r="O448" s="80"/>
      <c r="P448" s="80"/>
      <c r="Q448" s="105"/>
      <c r="R448" s="185" t="s">
        <v>36</v>
      </c>
      <c r="S448" s="173">
        <f>B487</f>
        <v>15</v>
      </c>
    </row>
    <row r="449" spans="1:19" s="162" customFormat="1" ht="24.75" customHeight="1">
      <c r="A449" s="77" t="s">
        <v>12</v>
      </c>
      <c r="B449" s="9">
        <f>C449*1.33</f>
        <v>119.7</v>
      </c>
      <c r="C449" s="193">
        <v>90</v>
      </c>
      <c r="D449" s="3"/>
      <c r="E449" s="80"/>
      <c r="F449" s="80"/>
      <c r="G449" s="80"/>
      <c r="H449" s="9"/>
      <c r="I449" s="86"/>
      <c r="J449" s="86"/>
      <c r="K449" s="86"/>
      <c r="L449" s="86"/>
      <c r="M449" s="86"/>
      <c r="N449" s="9"/>
      <c r="O449" s="80"/>
      <c r="P449" s="80"/>
      <c r="Q449" s="108"/>
      <c r="R449" s="167" t="s">
        <v>66</v>
      </c>
      <c r="S449" s="186">
        <f>B488</f>
        <v>20</v>
      </c>
    </row>
    <row r="450" spans="1:19" s="162" customFormat="1" ht="24.75" customHeight="1">
      <c r="A450" s="8" t="s">
        <v>13</v>
      </c>
      <c r="B450" s="9">
        <f>C450*1.43</f>
        <v>128.7</v>
      </c>
      <c r="C450" s="193">
        <v>90</v>
      </c>
      <c r="D450" s="3"/>
      <c r="E450" s="80"/>
      <c r="F450" s="80"/>
      <c r="G450" s="80"/>
      <c r="H450" s="9"/>
      <c r="I450" s="86"/>
      <c r="J450" s="86"/>
      <c r="K450" s="86"/>
      <c r="L450" s="86"/>
      <c r="M450" s="86"/>
      <c r="N450" s="9"/>
      <c r="O450" s="80"/>
      <c r="P450" s="80"/>
      <c r="Q450" s="109"/>
      <c r="R450" s="167" t="s">
        <v>89</v>
      </c>
      <c r="S450" s="173"/>
    </row>
    <row r="451" spans="1:19" s="162" customFormat="1" ht="24.75" customHeight="1">
      <c r="A451" s="77" t="s">
        <v>14</v>
      </c>
      <c r="B451" s="9">
        <f>C451*1.54</f>
        <v>138.6</v>
      </c>
      <c r="C451" s="193">
        <v>90</v>
      </c>
      <c r="D451" s="3"/>
      <c r="E451" s="80"/>
      <c r="F451" s="80"/>
      <c r="G451" s="80"/>
      <c r="H451" s="9"/>
      <c r="I451" s="86"/>
      <c r="J451" s="86"/>
      <c r="K451" s="86"/>
      <c r="L451" s="86"/>
      <c r="M451" s="86"/>
      <c r="N451" s="9"/>
      <c r="O451" s="80"/>
      <c r="P451" s="80"/>
      <c r="Q451" s="109"/>
      <c r="R451" s="185" t="s">
        <v>37</v>
      </c>
      <c r="S451" s="173"/>
    </row>
    <row r="452" spans="1:19" s="162" customFormat="1" ht="24.75" customHeight="1">
      <c r="A452" s="8" t="s">
        <v>245</v>
      </c>
      <c r="B452" s="9">
        <f>C452*1.67</f>
        <v>150.29999999999998</v>
      </c>
      <c r="C452" s="193">
        <v>90</v>
      </c>
      <c r="D452" s="3"/>
      <c r="E452" s="80"/>
      <c r="F452" s="80"/>
      <c r="G452" s="80"/>
      <c r="H452" s="9"/>
      <c r="I452" s="86"/>
      <c r="J452" s="86"/>
      <c r="K452" s="86"/>
      <c r="L452" s="86"/>
      <c r="M452" s="86"/>
      <c r="N452" s="9"/>
      <c r="O452" s="80"/>
      <c r="P452" s="80"/>
      <c r="Q452" s="109"/>
      <c r="R452" s="167" t="s">
        <v>80</v>
      </c>
      <c r="S452" s="186">
        <f>B473</f>
        <v>107.44000000000001</v>
      </c>
    </row>
    <row r="453" spans="1:19" s="162" customFormat="1" ht="24.75" customHeight="1">
      <c r="A453" s="77" t="s">
        <v>248</v>
      </c>
      <c r="B453" s="9">
        <f>C453*1.25</f>
        <v>10</v>
      </c>
      <c r="C453" s="9">
        <v>8</v>
      </c>
      <c r="D453" s="3"/>
      <c r="E453" s="80"/>
      <c r="F453" s="80"/>
      <c r="G453" s="80"/>
      <c r="H453" s="9"/>
      <c r="I453" s="86"/>
      <c r="J453" s="86"/>
      <c r="K453" s="86"/>
      <c r="L453" s="86"/>
      <c r="M453" s="86"/>
      <c r="N453" s="9"/>
      <c r="O453" s="80"/>
      <c r="P453" s="80"/>
      <c r="Q453" s="110"/>
      <c r="R453" s="167" t="s">
        <v>75</v>
      </c>
      <c r="S453" s="186"/>
    </row>
    <row r="454" spans="1:19" s="162" customFormat="1" ht="24.75" customHeight="1">
      <c r="A454" s="8" t="s">
        <v>15</v>
      </c>
      <c r="B454" s="16">
        <f>C454*1.33</f>
        <v>10.64</v>
      </c>
      <c r="C454" s="9">
        <v>8</v>
      </c>
      <c r="D454" s="3"/>
      <c r="E454" s="80"/>
      <c r="F454" s="80"/>
      <c r="G454" s="80"/>
      <c r="H454" s="9"/>
      <c r="I454" s="86"/>
      <c r="J454" s="86"/>
      <c r="K454" s="86"/>
      <c r="L454" s="86"/>
      <c r="M454" s="86"/>
      <c r="N454" s="9"/>
      <c r="O454" s="80"/>
      <c r="P454" s="80"/>
      <c r="Q454" s="107"/>
      <c r="R454" s="185" t="s">
        <v>38</v>
      </c>
      <c r="S454" s="173"/>
    </row>
    <row r="455" spans="1:19" s="162" customFormat="1" ht="24.75" customHeight="1">
      <c r="A455" s="77" t="s">
        <v>16</v>
      </c>
      <c r="B455" s="9">
        <f>C455*1.19</f>
        <v>9.52</v>
      </c>
      <c r="C455" s="9">
        <v>8</v>
      </c>
      <c r="D455" s="3"/>
      <c r="E455" s="80"/>
      <c r="F455" s="80"/>
      <c r="G455" s="80"/>
      <c r="H455" s="9"/>
      <c r="I455" s="86"/>
      <c r="J455" s="86"/>
      <c r="K455" s="86"/>
      <c r="L455" s="86"/>
      <c r="M455" s="86"/>
      <c r="N455" s="9"/>
      <c r="O455" s="80"/>
      <c r="P455" s="80"/>
      <c r="Q455" s="107"/>
      <c r="R455" s="185" t="s">
        <v>39</v>
      </c>
      <c r="S455" s="186">
        <f>B447</f>
        <v>103.2</v>
      </c>
    </row>
    <row r="456" spans="1:19" s="162" customFormat="1" ht="24.75" customHeight="1">
      <c r="A456" s="77" t="s">
        <v>17</v>
      </c>
      <c r="B456" s="3">
        <v>5</v>
      </c>
      <c r="C456" s="3">
        <v>5</v>
      </c>
      <c r="D456" s="3"/>
      <c r="E456" s="3"/>
      <c r="F456" s="80"/>
      <c r="G456" s="80"/>
      <c r="H456" s="9"/>
      <c r="I456" s="86"/>
      <c r="J456" s="86"/>
      <c r="K456" s="86"/>
      <c r="L456" s="86"/>
      <c r="M456" s="86"/>
      <c r="N456" s="9"/>
      <c r="O456" s="80"/>
      <c r="P456" s="80"/>
      <c r="Q456" s="127"/>
      <c r="R456" s="167" t="s">
        <v>69</v>
      </c>
      <c r="S456" s="186">
        <f>B484</f>
        <v>29</v>
      </c>
    </row>
    <row r="457" spans="1:19" s="162" customFormat="1" ht="24.75" customHeight="1">
      <c r="A457" s="12" t="s">
        <v>249</v>
      </c>
      <c r="B457" s="3">
        <v>0.1</v>
      </c>
      <c r="C457" s="3">
        <v>0.1</v>
      </c>
      <c r="D457" s="3"/>
      <c r="E457" s="80"/>
      <c r="F457" s="80"/>
      <c r="G457" s="80"/>
      <c r="H457" s="9"/>
      <c r="I457" s="86"/>
      <c r="J457" s="86"/>
      <c r="K457" s="86"/>
      <c r="L457" s="86"/>
      <c r="M457" s="86"/>
      <c r="N457" s="9"/>
      <c r="O457" s="80"/>
      <c r="P457" s="80"/>
      <c r="Q457" s="113"/>
      <c r="R457" s="167" t="s">
        <v>86</v>
      </c>
      <c r="S457" s="69"/>
    </row>
    <row r="458" spans="1:19" ht="24.75" customHeight="1">
      <c r="A458" s="346" t="s">
        <v>173</v>
      </c>
      <c r="B458" s="346"/>
      <c r="C458" s="346"/>
      <c r="D458" s="31">
        <v>210</v>
      </c>
      <c r="E458" s="4">
        <v>11.8</v>
      </c>
      <c r="F458" s="4">
        <v>19.2</v>
      </c>
      <c r="G458" s="4">
        <v>33.2</v>
      </c>
      <c r="H458" s="10">
        <f>G458*4+F458*9+E458*4</f>
        <v>352.8</v>
      </c>
      <c r="I458" s="5">
        <v>7</v>
      </c>
      <c r="J458" s="5">
        <v>0.08</v>
      </c>
      <c r="K458" s="5">
        <v>0</v>
      </c>
      <c r="L458" s="5">
        <v>1.11</v>
      </c>
      <c r="M458" s="5">
        <v>27.41</v>
      </c>
      <c r="N458" s="5">
        <v>120.56</v>
      </c>
      <c r="O458" s="5">
        <v>14.75</v>
      </c>
      <c r="P458" s="5">
        <v>2.51</v>
      </c>
      <c r="R458" s="185" t="s">
        <v>40</v>
      </c>
      <c r="S458" s="173"/>
    </row>
    <row r="459" spans="1:19" s="162" customFormat="1" ht="24.75" customHeight="1">
      <c r="A459" s="28" t="s">
        <v>22</v>
      </c>
      <c r="B459" s="26">
        <f>C459*1.36</f>
        <v>107.44000000000001</v>
      </c>
      <c r="C459" s="9">
        <v>79</v>
      </c>
      <c r="D459" s="9"/>
      <c r="E459" s="3"/>
      <c r="F459" s="3"/>
      <c r="G459" s="3"/>
      <c r="H459" s="222"/>
      <c r="I459" s="24"/>
      <c r="J459" s="24"/>
      <c r="K459" s="24"/>
      <c r="L459" s="24"/>
      <c r="M459" s="24"/>
      <c r="N459" s="24"/>
      <c r="O459" s="24"/>
      <c r="P459" s="24"/>
      <c r="Q459" s="113"/>
      <c r="R459" s="185" t="s">
        <v>41</v>
      </c>
      <c r="S459" s="186"/>
    </row>
    <row r="460" spans="1:19" ht="24.75" customHeight="1">
      <c r="A460" s="28" t="s">
        <v>46</v>
      </c>
      <c r="B460" s="27">
        <f>C460*1.18</f>
        <v>93.22</v>
      </c>
      <c r="C460" s="9">
        <v>79</v>
      </c>
      <c r="D460" s="31"/>
      <c r="E460" s="4"/>
      <c r="F460" s="4"/>
      <c r="G460" s="4"/>
      <c r="H460" s="10"/>
      <c r="I460" s="5"/>
      <c r="J460" s="5"/>
      <c r="K460" s="5"/>
      <c r="L460" s="5"/>
      <c r="M460" s="5"/>
      <c r="N460" s="5"/>
      <c r="O460" s="5"/>
      <c r="P460" s="5"/>
      <c r="R460" s="187" t="s">
        <v>42</v>
      </c>
      <c r="S460" s="173"/>
    </row>
    <row r="461" spans="1:24" s="174" customFormat="1" ht="24.75" customHeight="1">
      <c r="A461" s="81" t="s">
        <v>11</v>
      </c>
      <c r="B461" s="9">
        <v>3</v>
      </c>
      <c r="C461" s="278">
        <v>3</v>
      </c>
      <c r="D461" s="88"/>
      <c r="E461" s="4"/>
      <c r="F461" s="4"/>
      <c r="G461" s="4"/>
      <c r="H461" s="10"/>
      <c r="I461" s="5"/>
      <c r="J461" s="5"/>
      <c r="K461" s="5"/>
      <c r="L461" s="5"/>
      <c r="M461" s="5"/>
      <c r="N461" s="5"/>
      <c r="O461" s="5"/>
      <c r="P461" s="5"/>
      <c r="Q461" s="113"/>
      <c r="R461" s="185" t="s">
        <v>43</v>
      </c>
      <c r="S461" s="186">
        <f>C456+B485</f>
        <v>12</v>
      </c>
      <c r="U461" s="69"/>
      <c r="V461" s="69"/>
      <c r="W461" s="69"/>
      <c r="X461" s="69"/>
    </row>
    <row r="462" spans="1:19" ht="24.75" customHeight="1">
      <c r="A462" s="77" t="s">
        <v>12</v>
      </c>
      <c r="B462" s="9">
        <f>C462*1.33</f>
        <v>119.7</v>
      </c>
      <c r="C462" s="89">
        <v>90</v>
      </c>
      <c r="D462" s="239"/>
      <c r="E462" s="134"/>
      <c r="F462" s="42"/>
      <c r="G462" s="42"/>
      <c r="H462" s="42"/>
      <c r="I462" s="221"/>
      <c r="J462" s="221"/>
      <c r="K462" s="221"/>
      <c r="L462" s="221"/>
      <c r="M462" s="221"/>
      <c r="N462" s="221"/>
      <c r="O462" s="221"/>
      <c r="P462" s="221"/>
      <c r="Q462" s="110"/>
      <c r="R462" s="185" t="s">
        <v>44</v>
      </c>
      <c r="S462" s="186">
        <f>+B475</f>
        <v>4</v>
      </c>
    </row>
    <row r="463" spans="1:19" ht="24.75" customHeight="1">
      <c r="A463" s="8" t="s">
        <v>13</v>
      </c>
      <c r="B463" s="16">
        <f>C463*1.43</f>
        <v>128.7</v>
      </c>
      <c r="C463" s="19">
        <v>90</v>
      </c>
      <c r="D463" s="98"/>
      <c r="E463" s="132"/>
      <c r="F463" s="42"/>
      <c r="G463" s="42"/>
      <c r="H463" s="21"/>
      <c r="I463" s="221"/>
      <c r="J463" s="221"/>
      <c r="K463" s="221"/>
      <c r="L463" s="221"/>
      <c r="M463" s="221"/>
      <c r="N463" s="221"/>
      <c r="O463" s="221"/>
      <c r="P463" s="221"/>
      <c r="Q463" s="110"/>
      <c r="R463" s="185" t="s">
        <v>45</v>
      </c>
      <c r="S463" s="186"/>
    </row>
    <row r="464" spans="1:19" ht="24.75" customHeight="1">
      <c r="A464" s="8" t="s">
        <v>14</v>
      </c>
      <c r="B464" s="16">
        <f>C464*1.54</f>
        <v>138.6</v>
      </c>
      <c r="C464" s="19">
        <v>90</v>
      </c>
      <c r="D464" s="98"/>
      <c r="E464" s="132"/>
      <c r="F464" s="42"/>
      <c r="G464" s="42"/>
      <c r="H464" s="21"/>
      <c r="I464" s="221"/>
      <c r="J464" s="221"/>
      <c r="K464" s="221"/>
      <c r="L464" s="221"/>
      <c r="M464" s="221"/>
      <c r="N464" s="221"/>
      <c r="O464" s="221"/>
      <c r="P464" s="221"/>
      <c r="Q464" s="110"/>
      <c r="R464" s="166" t="s">
        <v>70</v>
      </c>
      <c r="S464" s="173"/>
    </row>
    <row r="465" spans="1:19" ht="24.75" customHeight="1">
      <c r="A465" s="46" t="s">
        <v>147</v>
      </c>
      <c r="B465" s="16">
        <f>C465*1.67</f>
        <v>150.29999999999998</v>
      </c>
      <c r="C465" s="19">
        <v>90</v>
      </c>
      <c r="D465" s="98"/>
      <c r="E465" s="132"/>
      <c r="F465" s="133"/>
      <c r="G465" s="42"/>
      <c r="H465" s="21"/>
      <c r="I465" s="221"/>
      <c r="J465" s="221"/>
      <c r="K465" s="221"/>
      <c r="L465" s="221"/>
      <c r="M465" s="221"/>
      <c r="N465" s="221"/>
      <c r="O465" s="221"/>
      <c r="P465" s="221"/>
      <c r="Q465" s="107"/>
      <c r="R465" s="166" t="s">
        <v>60</v>
      </c>
      <c r="S465" s="173"/>
    </row>
    <row r="466" spans="1:19" s="164" customFormat="1" ht="24.75" customHeight="1">
      <c r="A466" s="77" t="s">
        <v>248</v>
      </c>
      <c r="B466" s="9">
        <f>C466*1.25</f>
        <v>46.25</v>
      </c>
      <c r="C466" s="89">
        <v>37</v>
      </c>
      <c r="D466" s="239"/>
      <c r="E466" s="3"/>
      <c r="F466" s="3"/>
      <c r="G466" s="3"/>
      <c r="H466" s="3"/>
      <c r="I466" s="5"/>
      <c r="J466" s="5"/>
      <c r="K466" s="5"/>
      <c r="L466" s="5"/>
      <c r="M466" s="5"/>
      <c r="N466" s="5"/>
      <c r="O466" s="5"/>
      <c r="P466" s="5"/>
      <c r="Q466" s="110"/>
      <c r="R466" s="166" t="s">
        <v>71</v>
      </c>
      <c r="S466" s="173"/>
    </row>
    <row r="467" spans="1:18" s="164" customFormat="1" ht="43.5" customHeight="1">
      <c r="A467" s="46" t="s">
        <v>15</v>
      </c>
      <c r="B467" s="16">
        <f>C467*1.33</f>
        <v>49.21</v>
      </c>
      <c r="C467" s="16">
        <v>37</v>
      </c>
      <c r="D467" s="98"/>
      <c r="E467" s="13"/>
      <c r="F467" s="4"/>
      <c r="G467" s="4"/>
      <c r="H467" s="41"/>
      <c r="I467" s="5"/>
      <c r="J467" s="5"/>
      <c r="K467" s="5"/>
      <c r="L467" s="5"/>
      <c r="M467" s="5"/>
      <c r="N467" s="5"/>
      <c r="O467" s="5"/>
      <c r="P467" s="5"/>
      <c r="Q467" s="105"/>
      <c r="R467" s="69"/>
    </row>
    <row r="468" spans="1:17" ht="24.75" customHeight="1">
      <c r="A468" s="77" t="s">
        <v>16</v>
      </c>
      <c r="B468" s="9">
        <f>C468*1.19</f>
        <v>17.849999999999998</v>
      </c>
      <c r="C468" s="89">
        <v>15</v>
      </c>
      <c r="D468" s="239"/>
      <c r="E468" s="134"/>
      <c r="F468" s="42"/>
      <c r="G468" s="42"/>
      <c r="H468" s="42"/>
      <c r="I468" s="221"/>
      <c r="J468" s="221"/>
      <c r="K468" s="221"/>
      <c r="L468" s="221"/>
      <c r="M468" s="221"/>
      <c r="N468" s="221"/>
      <c r="O468" s="221"/>
      <c r="P468" s="221"/>
      <c r="Q468" s="110"/>
    </row>
    <row r="469" spans="1:17" ht="24.75" customHeight="1">
      <c r="A469" s="77" t="s">
        <v>17</v>
      </c>
      <c r="B469" s="252">
        <v>10</v>
      </c>
      <c r="C469" s="252">
        <v>10</v>
      </c>
      <c r="D469" s="239"/>
      <c r="E469" s="134"/>
      <c r="F469" s="222"/>
      <c r="G469" s="222"/>
      <c r="H469" s="222"/>
      <c r="I469" s="24"/>
      <c r="J469" s="24"/>
      <c r="K469" s="24"/>
      <c r="L469" s="24"/>
      <c r="M469" s="24"/>
      <c r="N469" s="24"/>
      <c r="O469" s="24"/>
      <c r="P469" s="24"/>
      <c r="Q469" s="105"/>
    </row>
    <row r="470" spans="1:17" ht="45" customHeight="1">
      <c r="A470" s="81" t="s">
        <v>52</v>
      </c>
      <c r="B470" s="193">
        <v>5</v>
      </c>
      <c r="C470" s="193">
        <v>5</v>
      </c>
      <c r="D470" s="239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05"/>
    </row>
    <row r="471" spans="1:17" ht="24.75" customHeight="1">
      <c r="A471" s="367" t="s">
        <v>142</v>
      </c>
      <c r="B471" s="367"/>
      <c r="C471" s="367"/>
      <c r="D471" s="367"/>
      <c r="E471" s="367"/>
      <c r="F471" s="367"/>
      <c r="G471" s="367"/>
      <c r="H471" s="367"/>
      <c r="I471" s="367"/>
      <c r="J471" s="367"/>
      <c r="K471" s="367"/>
      <c r="L471" s="367"/>
      <c r="M471" s="367"/>
      <c r="N471" s="367"/>
      <c r="O471" s="367"/>
      <c r="P471" s="367"/>
      <c r="Q471" s="105"/>
    </row>
    <row r="472" spans="1:17" ht="24.75" customHeight="1">
      <c r="A472" s="335" t="s">
        <v>200</v>
      </c>
      <c r="B472" s="335"/>
      <c r="C472" s="335"/>
      <c r="D472" s="222">
        <v>100</v>
      </c>
      <c r="E472" s="4">
        <v>13</v>
      </c>
      <c r="F472" s="4">
        <v>14</v>
      </c>
      <c r="G472" s="4">
        <v>3.8</v>
      </c>
      <c r="H472" s="10">
        <f>E472*4+F472*9+G472*4</f>
        <v>193.2</v>
      </c>
      <c r="I472" s="5">
        <v>0.41</v>
      </c>
      <c r="J472" s="5">
        <v>0.03</v>
      </c>
      <c r="K472" s="5">
        <v>0</v>
      </c>
      <c r="L472" s="5">
        <v>1.63</v>
      </c>
      <c r="M472" s="5">
        <v>10.89</v>
      </c>
      <c r="N472" s="5">
        <v>135.15</v>
      </c>
      <c r="O472" s="5">
        <v>18.67</v>
      </c>
      <c r="P472" s="5">
        <v>1.5</v>
      </c>
      <c r="Q472" s="105"/>
    </row>
    <row r="473" spans="1:17" ht="24.75" customHeight="1">
      <c r="A473" s="28" t="s">
        <v>22</v>
      </c>
      <c r="B473" s="26">
        <f>C473*1.36</f>
        <v>107.44000000000001</v>
      </c>
      <c r="C473" s="9">
        <v>79</v>
      </c>
      <c r="D473" s="10"/>
      <c r="E473" s="222"/>
      <c r="F473" s="222"/>
      <c r="G473" s="222"/>
      <c r="H473" s="222"/>
      <c r="I473" s="191"/>
      <c r="J473" s="191"/>
      <c r="K473" s="191"/>
      <c r="L473" s="191"/>
      <c r="M473" s="191"/>
      <c r="N473" s="191"/>
      <c r="O473" s="191"/>
      <c r="P473" s="191"/>
      <c r="Q473" s="105"/>
    </row>
    <row r="474" spans="1:17" ht="43.5" customHeight="1">
      <c r="A474" s="28" t="s">
        <v>46</v>
      </c>
      <c r="B474" s="27">
        <f>C474*1.18</f>
        <v>93.22</v>
      </c>
      <c r="C474" s="9">
        <v>79</v>
      </c>
      <c r="D474" s="10"/>
      <c r="E474" s="4"/>
      <c r="F474" s="4"/>
      <c r="G474" s="4"/>
      <c r="H474" s="10"/>
      <c r="I474" s="222"/>
      <c r="J474" s="222"/>
      <c r="K474" s="222"/>
      <c r="L474" s="222"/>
      <c r="M474" s="222"/>
      <c r="N474" s="222"/>
      <c r="O474" s="222"/>
      <c r="P474" s="222"/>
      <c r="Q474" s="108"/>
    </row>
    <row r="475" spans="1:17" ht="24.75" customHeight="1">
      <c r="A475" s="77" t="s">
        <v>11</v>
      </c>
      <c r="B475" s="3">
        <v>4</v>
      </c>
      <c r="C475" s="3">
        <v>4</v>
      </c>
      <c r="D475" s="98"/>
      <c r="E475" s="132"/>
      <c r="F475" s="132"/>
      <c r="G475" s="134"/>
      <c r="H475" s="132"/>
      <c r="I475" s="132"/>
      <c r="J475" s="134"/>
      <c r="K475" s="132"/>
      <c r="L475" s="132"/>
      <c r="M475" s="132"/>
      <c r="N475" s="132"/>
      <c r="O475" s="132"/>
      <c r="P475" s="132"/>
      <c r="Q475" s="109"/>
    </row>
    <row r="476" spans="1:17" ht="24.75" customHeight="1">
      <c r="A476" s="77" t="s">
        <v>16</v>
      </c>
      <c r="B476" s="9">
        <f>C476*1.19</f>
        <v>14.28</v>
      </c>
      <c r="C476" s="3">
        <v>12</v>
      </c>
      <c r="D476" s="98"/>
      <c r="E476" s="132"/>
      <c r="F476" s="132"/>
      <c r="G476" s="134"/>
      <c r="H476" s="132"/>
      <c r="I476" s="132"/>
      <c r="J476" s="134"/>
      <c r="K476" s="132"/>
      <c r="L476" s="132"/>
      <c r="M476" s="132"/>
      <c r="N476" s="132"/>
      <c r="O476" s="132"/>
      <c r="P476" s="132"/>
      <c r="Q476" s="109"/>
    </row>
    <row r="477" spans="1:17" ht="45" customHeight="1">
      <c r="A477" s="12" t="s">
        <v>52</v>
      </c>
      <c r="B477" s="89">
        <v>6</v>
      </c>
      <c r="C477" s="89">
        <v>6</v>
      </c>
      <c r="D477" s="98"/>
      <c r="E477" s="132"/>
      <c r="F477" s="132"/>
      <c r="G477" s="134"/>
      <c r="H477" s="132"/>
      <c r="I477" s="132"/>
      <c r="J477" s="134"/>
      <c r="K477" s="132"/>
      <c r="L477" s="132"/>
      <c r="M477" s="132"/>
      <c r="N477" s="132"/>
      <c r="O477" s="132"/>
      <c r="P477" s="132"/>
      <c r="Q477" s="109"/>
    </row>
    <row r="478" spans="1:17" ht="24.75" customHeight="1">
      <c r="A478" s="192" t="s">
        <v>19</v>
      </c>
      <c r="B478" s="193">
        <v>3</v>
      </c>
      <c r="C478" s="193">
        <v>3</v>
      </c>
      <c r="D478" s="98"/>
      <c r="E478" s="132"/>
      <c r="F478" s="132"/>
      <c r="G478" s="134"/>
      <c r="H478" s="132"/>
      <c r="I478" s="132"/>
      <c r="J478" s="134"/>
      <c r="K478" s="132"/>
      <c r="L478" s="132"/>
      <c r="M478" s="132"/>
      <c r="N478" s="132"/>
      <c r="O478" s="132"/>
      <c r="P478" s="132"/>
      <c r="Q478" s="109"/>
    </row>
    <row r="479" spans="1:17" ht="24.75" customHeight="1">
      <c r="A479" s="364" t="s">
        <v>196</v>
      </c>
      <c r="B479" s="364"/>
      <c r="C479" s="364"/>
      <c r="D479" s="23">
        <v>180</v>
      </c>
      <c r="E479" s="63">
        <v>3.51</v>
      </c>
      <c r="F479" s="95">
        <v>5.31</v>
      </c>
      <c r="G479" s="95">
        <v>25.5</v>
      </c>
      <c r="H479" s="41">
        <f>G479*4+F479*9+E479*4</f>
        <v>163.82999999999998</v>
      </c>
      <c r="I479" s="5">
        <v>12.482999999999999</v>
      </c>
      <c r="J479" s="5">
        <v>0.10799999999999998</v>
      </c>
      <c r="K479" s="5">
        <v>0.063</v>
      </c>
      <c r="L479" s="5">
        <v>0.18</v>
      </c>
      <c r="M479" s="5">
        <v>38.772</v>
      </c>
      <c r="N479" s="5">
        <v>76.13999999999999</v>
      </c>
      <c r="O479" s="5">
        <v>13.5</v>
      </c>
      <c r="P479" s="5">
        <v>1.08</v>
      </c>
      <c r="Q479" s="109"/>
    </row>
    <row r="480" spans="1:17" ht="24.75" customHeight="1">
      <c r="A480" s="8" t="s">
        <v>12</v>
      </c>
      <c r="B480" s="16">
        <f>C480*1.33</f>
        <v>204.82000000000002</v>
      </c>
      <c r="C480" s="32">
        <v>154</v>
      </c>
      <c r="D480" s="32"/>
      <c r="E480" s="33"/>
      <c r="F480" s="80"/>
      <c r="G480" s="80"/>
      <c r="H480" s="32"/>
      <c r="I480" s="6"/>
      <c r="J480" s="6"/>
      <c r="K480" s="6"/>
      <c r="L480" s="6"/>
      <c r="M480" s="6"/>
      <c r="N480" s="6"/>
      <c r="O480" s="6"/>
      <c r="P480" s="6"/>
      <c r="Q480" s="109"/>
    </row>
    <row r="481" spans="1:17" ht="24.75" customHeight="1">
      <c r="A481" s="8" t="s">
        <v>13</v>
      </c>
      <c r="B481" s="16">
        <f>C481*1.43</f>
        <v>220.22</v>
      </c>
      <c r="C481" s="32">
        <v>154</v>
      </c>
      <c r="D481" s="32"/>
      <c r="E481" s="33"/>
      <c r="F481" s="80"/>
      <c r="G481" s="80"/>
      <c r="H481" s="33"/>
      <c r="I481" s="33"/>
      <c r="J481" s="80"/>
      <c r="K481" s="33"/>
      <c r="L481" s="33"/>
      <c r="M481" s="33"/>
      <c r="N481" s="33"/>
      <c r="O481" s="33"/>
      <c r="P481" s="33"/>
      <c r="Q481" s="109"/>
    </row>
    <row r="482" spans="1:17" ht="24.75" customHeight="1">
      <c r="A482" s="8" t="s">
        <v>14</v>
      </c>
      <c r="B482" s="16">
        <f>C482*1.54</f>
        <v>237.16</v>
      </c>
      <c r="C482" s="32">
        <v>154</v>
      </c>
      <c r="D482" s="32"/>
      <c r="E482" s="33"/>
      <c r="F482" s="80"/>
      <c r="G482" s="80"/>
      <c r="H482" s="32"/>
      <c r="I482" s="24"/>
      <c r="J482" s="24"/>
      <c r="K482" s="24"/>
      <c r="L482" s="24"/>
      <c r="M482" s="24"/>
      <c r="N482" s="24"/>
      <c r="O482" s="24"/>
      <c r="P482" s="24"/>
      <c r="Q482" s="109"/>
    </row>
    <row r="483" spans="1:17" ht="24.75" customHeight="1">
      <c r="A483" s="46" t="s">
        <v>147</v>
      </c>
      <c r="B483" s="16">
        <f>C483*1.67</f>
        <v>257.18</v>
      </c>
      <c r="C483" s="32">
        <v>154</v>
      </c>
      <c r="D483" s="32"/>
      <c r="E483" s="33"/>
      <c r="F483" s="80"/>
      <c r="G483" s="80"/>
      <c r="H483" s="32"/>
      <c r="I483" s="24"/>
      <c r="J483" s="24"/>
      <c r="K483" s="24"/>
      <c r="L483" s="24"/>
      <c r="M483" s="24"/>
      <c r="N483" s="24"/>
      <c r="O483" s="24"/>
      <c r="P483" s="24"/>
      <c r="Q483" s="109"/>
    </row>
    <row r="484" spans="1:17" ht="24.75" customHeight="1">
      <c r="A484" s="8" t="s">
        <v>101</v>
      </c>
      <c r="B484" s="32">
        <v>29</v>
      </c>
      <c r="C484" s="32">
        <v>29</v>
      </c>
      <c r="D484" s="32"/>
      <c r="E484" s="33"/>
      <c r="F484" s="80"/>
      <c r="G484" s="80"/>
      <c r="H484" s="32"/>
      <c r="I484" s="24"/>
      <c r="J484" s="24"/>
      <c r="K484" s="24"/>
      <c r="L484" s="24"/>
      <c r="M484" s="24"/>
      <c r="N484" s="24"/>
      <c r="O484" s="24"/>
      <c r="P484" s="24"/>
      <c r="Q484" s="109"/>
    </row>
    <row r="485" spans="1:17" ht="24.75" customHeight="1">
      <c r="A485" s="77" t="s">
        <v>197</v>
      </c>
      <c r="B485" s="3">
        <v>7</v>
      </c>
      <c r="C485" s="3">
        <v>7</v>
      </c>
      <c r="D485" s="32"/>
      <c r="E485" s="80"/>
      <c r="F485" s="80"/>
      <c r="G485" s="80"/>
      <c r="H485" s="3"/>
      <c r="I485" s="6"/>
      <c r="J485" s="6"/>
      <c r="K485" s="6"/>
      <c r="L485" s="6"/>
      <c r="M485" s="6"/>
      <c r="N485" s="6"/>
      <c r="O485" s="6"/>
      <c r="P485" s="6"/>
      <c r="Q485" s="109"/>
    </row>
    <row r="486" spans="1:17" ht="24.75" customHeight="1">
      <c r="A486" s="346" t="s">
        <v>201</v>
      </c>
      <c r="B486" s="346"/>
      <c r="C486" s="346"/>
      <c r="D486" s="51">
        <v>200</v>
      </c>
      <c r="E486" s="54">
        <v>0.6</v>
      </c>
      <c r="F486" s="84">
        <v>0.2</v>
      </c>
      <c r="G486" s="84">
        <v>26.6</v>
      </c>
      <c r="H486" s="10">
        <f>G486*4+F486*9+E486*4</f>
        <v>110.60000000000001</v>
      </c>
      <c r="I486" s="5">
        <v>25</v>
      </c>
      <c r="J486" s="5">
        <v>0.01</v>
      </c>
      <c r="K486" s="5">
        <v>0</v>
      </c>
      <c r="L486" s="5">
        <v>1.38</v>
      </c>
      <c r="M486" s="5">
        <v>10.85</v>
      </c>
      <c r="N486" s="5">
        <v>2.85</v>
      </c>
      <c r="O486" s="5">
        <v>2.91</v>
      </c>
      <c r="P486" s="5">
        <v>0.15</v>
      </c>
      <c r="Q486" s="109"/>
    </row>
    <row r="487" spans="1:17" ht="24.75" customHeight="1">
      <c r="A487" s="77" t="s">
        <v>53</v>
      </c>
      <c r="B487" s="3">
        <v>15</v>
      </c>
      <c r="C487" s="3">
        <v>15</v>
      </c>
      <c r="D487" s="3"/>
      <c r="E487" s="3"/>
      <c r="F487" s="3"/>
      <c r="G487" s="3"/>
      <c r="H487" s="3"/>
      <c r="I487" s="24"/>
      <c r="J487" s="24"/>
      <c r="K487" s="24"/>
      <c r="L487" s="24"/>
      <c r="M487" s="24"/>
      <c r="N487" s="24"/>
      <c r="O487" s="24"/>
      <c r="P487" s="24"/>
      <c r="Q487" s="108"/>
    </row>
    <row r="488" spans="1:16" ht="24.75" customHeight="1">
      <c r="A488" s="77" t="s">
        <v>4</v>
      </c>
      <c r="B488" s="3">
        <v>20</v>
      </c>
      <c r="C488" s="3">
        <v>20</v>
      </c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24.75" customHeight="1">
      <c r="A489" s="364" t="s">
        <v>18</v>
      </c>
      <c r="B489" s="364"/>
      <c r="C489" s="364"/>
      <c r="D489" s="210">
        <v>60</v>
      </c>
      <c r="E489" s="95">
        <v>6.263999999999999</v>
      </c>
      <c r="F489" s="95">
        <v>1.08</v>
      </c>
      <c r="G489" s="95">
        <v>33.912000000000006</v>
      </c>
      <c r="H489" s="20">
        <v>170.424</v>
      </c>
      <c r="I489" s="99">
        <v>0</v>
      </c>
      <c r="J489" s="99">
        <v>0.18</v>
      </c>
      <c r="K489" s="99">
        <v>0</v>
      </c>
      <c r="L489" s="99">
        <v>0</v>
      </c>
      <c r="M489" s="99">
        <v>7.379999999999998</v>
      </c>
      <c r="N489" s="99">
        <v>23.94</v>
      </c>
      <c r="O489" s="99">
        <v>7.2</v>
      </c>
      <c r="P489" s="99">
        <v>0.18</v>
      </c>
    </row>
    <row r="490" spans="1:16" ht="43.5" customHeight="1">
      <c r="A490" s="50" t="s">
        <v>59</v>
      </c>
      <c r="B490" s="32"/>
      <c r="C490" s="32"/>
      <c r="D490" s="23">
        <v>60</v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24.75" customHeight="1">
      <c r="A491" s="335" t="s">
        <v>30</v>
      </c>
      <c r="B491" s="335"/>
      <c r="C491" s="335"/>
      <c r="D491" s="222">
        <v>60</v>
      </c>
      <c r="E491" s="4">
        <v>3.96</v>
      </c>
      <c r="F491" s="4">
        <v>0.72</v>
      </c>
      <c r="G491" s="4">
        <v>20.46</v>
      </c>
      <c r="H491" s="10">
        <v>108.6</v>
      </c>
      <c r="I491" s="5">
        <v>0</v>
      </c>
      <c r="J491" s="5">
        <v>0.10799999999999998</v>
      </c>
      <c r="K491" s="5">
        <v>0</v>
      </c>
      <c r="L491" s="5">
        <v>0</v>
      </c>
      <c r="M491" s="5">
        <v>21</v>
      </c>
      <c r="N491" s="5">
        <v>94.8</v>
      </c>
      <c r="O491" s="5">
        <v>28.2</v>
      </c>
      <c r="P491" s="5">
        <v>2.34</v>
      </c>
    </row>
    <row r="492" spans="1:16" ht="24.75" customHeight="1">
      <c r="A492" s="336" t="s">
        <v>251</v>
      </c>
      <c r="B492" s="337"/>
      <c r="C492" s="337"/>
      <c r="D492" s="338"/>
      <c r="E492" s="82">
        <f>E493+E505</f>
        <v>6.025</v>
      </c>
      <c r="F492" s="82">
        <f aca="true" t="shared" si="19" ref="F492:P492">F493+F505</f>
        <v>7.75</v>
      </c>
      <c r="G492" s="82">
        <f t="shared" si="19"/>
        <v>81.5</v>
      </c>
      <c r="H492" s="83">
        <f t="shared" si="19"/>
        <v>419.85</v>
      </c>
      <c r="I492" s="82">
        <f t="shared" si="19"/>
        <v>1</v>
      </c>
      <c r="J492" s="82">
        <f t="shared" si="19"/>
        <v>0</v>
      </c>
      <c r="K492" s="82">
        <f t="shared" si="19"/>
        <v>0</v>
      </c>
      <c r="L492" s="82">
        <f t="shared" si="19"/>
        <v>0.6875000000000001</v>
      </c>
      <c r="M492" s="82">
        <f t="shared" si="19"/>
        <v>74.75</v>
      </c>
      <c r="N492" s="82">
        <f t="shared" si="19"/>
        <v>150</v>
      </c>
      <c r="O492" s="82">
        <f t="shared" si="19"/>
        <v>9.375</v>
      </c>
      <c r="P492" s="82">
        <f t="shared" si="19"/>
        <v>0.1</v>
      </c>
    </row>
    <row r="493" spans="1:16" ht="24.75" customHeight="1">
      <c r="A493" s="339" t="s">
        <v>261</v>
      </c>
      <c r="B493" s="340"/>
      <c r="C493" s="341"/>
      <c r="D493" s="222">
        <v>100</v>
      </c>
      <c r="E493" s="4">
        <v>4.625</v>
      </c>
      <c r="F493" s="4">
        <v>7.75</v>
      </c>
      <c r="G493" s="4">
        <v>52.5</v>
      </c>
      <c r="H493" s="10">
        <v>298.25000000000006</v>
      </c>
      <c r="I493" s="5">
        <v>1</v>
      </c>
      <c r="J493" s="5">
        <v>0</v>
      </c>
      <c r="K493" s="5">
        <v>0</v>
      </c>
      <c r="L493" s="5">
        <v>0.6875000000000001</v>
      </c>
      <c r="M493" s="5">
        <v>73.75</v>
      </c>
      <c r="N493" s="5">
        <v>150</v>
      </c>
      <c r="O493" s="5">
        <v>9.375</v>
      </c>
      <c r="P493" s="5">
        <v>0</v>
      </c>
    </row>
    <row r="494" spans="1:16" ht="24.75" customHeight="1">
      <c r="A494" s="347" t="s">
        <v>142</v>
      </c>
      <c r="B494" s="348"/>
      <c r="C494" s="348"/>
      <c r="D494" s="348"/>
      <c r="E494" s="348"/>
      <c r="F494" s="348"/>
      <c r="G494" s="348"/>
      <c r="H494" s="348"/>
      <c r="I494" s="348"/>
      <c r="J494" s="348"/>
      <c r="K494" s="348"/>
      <c r="L494" s="348"/>
      <c r="M494" s="348"/>
      <c r="N494" s="348"/>
      <c r="O494" s="348"/>
      <c r="P494" s="349"/>
    </row>
    <row r="495" spans="1:16" ht="24.75" customHeight="1">
      <c r="A495" s="325" t="s">
        <v>262</v>
      </c>
      <c r="B495" s="325"/>
      <c r="C495" s="325"/>
      <c r="D495" s="23">
        <v>100</v>
      </c>
      <c r="E495" s="13"/>
      <c r="F495" s="13"/>
      <c r="G495" s="13"/>
      <c r="H495" s="41"/>
      <c r="I495" s="4"/>
      <c r="J495" s="4"/>
      <c r="K495" s="4"/>
      <c r="L495" s="4"/>
      <c r="M495" s="4"/>
      <c r="N495" s="4"/>
      <c r="O495" s="4"/>
      <c r="P495" s="305"/>
    </row>
    <row r="496" spans="1:16" ht="24.75" customHeight="1">
      <c r="A496" s="8" t="s">
        <v>19</v>
      </c>
      <c r="B496" s="16">
        <v>68</v>
      </c>
      <c r="C496" s="16">
        <v>68</v>
      </c>
      <c r="D496" s="33"/>
      <c r="E496" s="32"/>
      <c r="F496" s="32"/>
      <c r="G496" s="32"/>
      <c r="H496" s="32"/>
      <c r="I496" s="3"/>
      <c r="J496" s="3"/>
      <c r="K496" s="3"/>
      <c r="L496" s="32"/>
      <c r="M496" s="3"/>
      <c r="N496" s="32"/>
      <c r="O496" s="32"/>
      <c r="P496" s="32"/>
    </row>
    <row r="497" spans="1:16" ht="24.75" customHeight="1">
      <c r="A497" s="8" t="s">
        <v>4</v>
      </c>
      <c r="B497" s="9">
        <v>11</v>
      </c>
      <c r="C497" s="9">
        <v>11</v>
      </c>
      <c r="D497" s="33"/>
      <c r="E497" s="3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306"/>
    </row>
    <row r="498" spans="1:16" ht="24.75" customHeight="1">
      <c r="A498" s="8" t="s">
        <v>263</v>
      </c>
      <c r="B498" s="16">
        <v>3</v>
      </c>
      <c r="C498" s="16">
        <v>3</v>
      </c>
      <c r="D498" s="33"/>
      <c r="E498" s="3"/>
      <c r="F498" s="80"/>
      <c r="G498" s="80"/>
      <c r="H498" s="9"/>
      <c r="I498" s="236"/>
      <c r="J498" s="236"/>
      <c r="K498" s="236"/>
      <c r="L498" s="236"/>
      <c r="M498" s="236"/>
      <c r="N498" s="236"/>
      <c r="O498" s="236"/>
      <c r="P498" s="307"/>
    </row>
    <row r="499" spans="1:16" ht="24.75" customHeight="1">
      <c r="A499" s="8" t="s">
        <v>17</v>
      </c>
      <c r="B499" s="16">
        <v>15</v>
      </c>
      <c r="C499" s="16">
        <v>15</v>
      </c>
      <c r="D499" s="33"/>
      <c r="E499" s="3"/>
      <c r="F499" s="80"/>
      <c r="G499" s="80"/>
      <c r="H499" s="9"/>
      <c r="I499" s="236"/>
      <c r="J499" s="236"/>
      <c r="K499" s="236"/>
      <c r="L499" s="236"/>
      <c r="M499" s="236"/>
      <c r="N499" s="236"/>
      <c r="O499" s="236"/>
      <c r="P499" s="307"/>
    </row>
    <row r="500" spans="1:16" ht="24.75" customHeight="1">
      <c r="A500" s="8" t="s">
        <v>264</v>
      </c>
      <c r="B500" s="9">
        <v>29</v>
      </c>
      <c r="C500" s="9">
        <v>29</v>
      </c>
      <c r="D500" s="33"/>
      <c r="E500" s="3"/>
      <c r="F500" s="80"/>
      <c r="G500" s="80"/>
      <c r="H500" s="9"/>
      <c r="I500" s="236"/>
      <c r="J500" s="236"/>
      <c r="K500" s="236"/>
      <c r="L500" s="236"/>
      <c r="M500" s="236"/>
      <c r="N500" s="236"/>
      <c r="O500" s="236"/>
      <c r="P500" s="307"/>
    </row>
    <row r="501" spans="1:16" ht="24.75" customHeight="1">
      <c r="A501" s="60" t="s">
        <v>265</v>
      </c>
      <c r="B501" s="32">
        <v>1.9</v>
      </c>
      <c r="C501" s="32">
        <v>1.9</v>
      </c>
      <c r="D501" s="33"/>
      <c r="E501" s="3"/>
      <c r="F501" s="80"/>
      <c r="G501" s="80"/>
      <c r="H501" s="9"/>
      <c r="I501" s="236"/>
      <c r="J501" s="236"/>
      <c r="K501" s="236"/>
      <c r="L501" s="236"/>
      <c r="M501" s="236"/>
      <c r="N501" s="236"/>
      <c r="O501" s="236"/>
      <c r="P501" s="307"/>
    </row>
    <row r="502" spans="1:16" ht="43.5" customHeight="1">
      <c r="A502" s="8" t="s">
        <v>266</v>
      </c>
      <c r="B502" s="33">
        <v>0.6</v>
      </c>
      <c r="C502" s="33">
        <v>0.6</v>
      </c>
      <c r="D502" s="33"/>
      <c r="E502" s="32"/>
      <c r="F502" s="33"/>
      <c r="G502" s="33"/>
      <c r="H502" s="16"/>
      <c r="I502" s="236"/>
      <c r="J502" s="236"/>
      <c r="K502" s="236"/>
      <c r="L502" s="236"/>
      <c r="M502" s="236"/>
      <c r="N502" s="236"/>
      <c r="O502" s="236"/>
      <c r="P502" s="307"/>
    </row>
    <row r="503" spans="1:17" ht="24.75" customHeight="1">
      <c r="A503" s="8" t="s">
        <v>267</v>
      </c>
      <c r="B503" s="33">
        <v>1.8</v>
      </c>
      <c r="C503" s="33">
        <v>1.8</v>
      </c>
      <c r="D503" s="33"/>
      <c r="E503" s="32"/>
      <c r="F503" s="33"/>
      <c r="G503" s="33"/>
      <c r="H503" s="16"/>
      <c r="I503" s="236"/>
      <c r="J503" s="236"/>
      <c r="K503" s="236"/>
      <c r="L503" s="236"/>
      <c r="M503" s="236"/>
      <c r="N503" s="236"/>
      <c r="O503" s="236"/>
      <c r="P503" s="307"/>
      <c r="Q503" s="110"/>
    </row>
    <row r="504" spans="1:17" ht="24.75" customHeight="1">
      <c r="A504" s="8" t="s">
        <v>160</v>
      </c>
      <c r="B504" s="33">
        <v>0.3</v>
      </c>
      <c r="C504" s="33">
        <v>0.3</v>
      </c>
      <c r="D504" s="32"/>
      <c r="E504" s="3"/>
      <c r="F504" s="80"/>
      <c r="G504" s="80"/>
      <c r="H504" s="9"/>
      <c r="I504" s="236"/>
      <c r="J504" s="236"/>
      <c r="K504" s="236"/>
      <c r="L504" s="236"/>
      <c r="M504" s="236"/>
      <c r="N504" s="236"/>
      <c r="O504" s="236"/>
      <c r="P504" s="307"/>
      <c r="Q504" s="110"/>
    </row>
    <row r="505" spans="1:17" ht="24.75" customHeight="1">
      <c r="A505" s="313" t="s">
        <v>337</v>
      </c>
      <c r="B505" s="314"/>
      <c r="C505" s="315"/>
      <c r="D505" s="310">
        <v>200</v>
      </c>
      <c r="E505" s="4">
        <v>1.4</v>
      </c>
      <c r="F505" s="4">
        <v>0</v>
      </c>
      <c r="G505" s="4">
        <v>29</v>
      </c>
      <c r="H505" s="20">
        <f>G505*4+F505*9+E505*4</f>
        <v>121.6</v>
      </c>
      <c r="I505" s="5">
        <v>0</v>
      </c>
      <c r="J505" s="5">
        <v>0</v>
      </c>
      <c r="K505" s="5">
        <v>0</v>
      </c>
      <c r="L505" s="5">
        <v>0</v>
      </c>
      <c r="M505" s="5">
        <v>1</v>
      </c>
      <c r="N505" s="5">
        <v>0</v>
      </c>
      <c r="O505" s="5">
        <v>0</v>
      </c>
      <c r="P505" s="5">
        <v>0.1</v>
      </c>
      <c r="Q505" s="110"/>
    </row>
    <row r="506" spans="1:18" ht="24.75" customHeight="1">
      <c r="A506" s="81" t="s">
        <v>338</v>
      </c>
      <c r="B506" s="3">
        <v>24</v>
      </c>
      <c r="C506" s="3">
        <v>24</v>
      </c>
      <c r="D506" s="310"/>
      <c r="E506" s="4"/>
      <c r="F506" s="4"/>
      <c r="G506" s="4"/>
      <c r="H506" s="20"/>
      <c r="I506" s="5"/>
      <c r="J506" s="5"/>
      <c r="K506" s="5"/>
      <c r="L506" s="5"/>
      <c r="M506" s="5"/>
      <c r="N506" s="5"/>
      <c r="O506" s="5"/>
      <c r="P506" s="5"/>
      <c r="Q506" s="107"/>
      <c r="R506" s="188">
        <v>8</v>
      </c>
    </row>
    <row r="507" spans="1:19" ht="24.75" customHeight="1">
      <c r="A507" s="81" t="s">
        <v>4</v>
      </c>
      <c r="B507" s="3">
        <v>10</v>
      </c>
      <c r="C507" s="3">
        <v>10</v>
      </c>
      <c r="D507" s="310"/>
      <c r="E507" s="4"/>
      <c r="F507" s="4"/>
      <c r="G507" s="4"/>
      <c r="H507" s="20"/>
      <c r="I507" s="5"/>
      <c r="J507" s="5"/>
      <c r="K507" s="5"/>
      <c r="L507" s="5"/>
      <c r="M507" s="5"/>
      <c r="N507" s="5"/>
      <c r="O507" s="5"/>
      <c r="P507" s="5"/>
      <c r="Q507" s="110"/>
      <c r="R507" s="166" t="s">
        <v>30</v>
      </c>
      <c r="S507" s="69">
        <f>D556</f>
        <v>60</v>
      </c>
    </row>
    <row r="508" spans="1:19" ht="24.75" customHeight="1">
      <c r="A508" s="81" t="s">
        <v>216</v>
      </c>
      <c r="B508" s="3">
        <v>190</v>
      </c>
      <c r="C508" s="3">
        <v>190</v>
      </c>
      <c r="D508" s="310"/>
      <c r="E508" s="4"/>
      <c r="F508" s="4"/>
      <c r="G508" s="4"/>
      <c r="H508" s="20"/>
      <c r="I508" s="5"/>
      <c r="J508" s="5"/>
      <c r="K508" s="5"/>
      <c r="L508" s="5"/>
      <c r="M508" s="5"/>
      <c r="N508" s="5"/>
      <c r="O508" s="5"/>
      <c r="P508" s="5"/>
      <c r="Q508" s="116"/>
      <c r="R508" s="166" t="s">
        <v>32</v>
      </c>
      <c r="S508" s="170">
        <f>+D554+C540+C544+C565</f>
        <v>52</v>
      </c>
    </row>
    <row r="509" spans="1:19" ht="43.5" customHeight="1">
      <c r="A509" s="342" t="s">
        <v>259</v>
      </c>
      <c r="B509" s="343"/>
      <c r="C509" s="343"/>
      <c r="D509" s="343"/>
      <c r="E509" s="311">
        <f>E492+E441</f>
        <v>40.649</v>
      </c>
      <c r="F509" s="311">
        <f aca="true" t="shared" si="20" ref="F509:P509">F492+F441</f>
        <v>35.75</v>
      </c>
      <c r="G509" s="311">
        <f t="shared" si="20"/>
        <v>208.67200000000003</v>
      </c>
      <c r="H509" s="262">
        <f t="shared" si="20"/>
        <v>1323.4740000000002</v>
      </c>
      <c r="I509" s="311">
        <f t="shared" si="20"/>
        <v>42.96</v>
      </c>
      <c r="J509" s="311">
        <f t="shared" si="20"/>
        <v>0.908</v>
      </c>
      <c r="K509" s="311">
        <f t="shared" si="20"/>
        <v>0.27</v>
      </c>
      <c r="L509" s="311">
        <f t="shared" si="20"/>
        <v>3.6775</v>
      </c>
      <c r="M509" s="311">
        <f t="shared" si="20"/>
        <v>224.6478947368421</v>
      </c>
      <c r="N509" s="311">
        <f t="shared" si="20"/>
        <v>618.4047368421053</v>
      </c>
      <c r="O509" s="311">
        <f t="shared" si="20"/>
        <v>92.90342105263159</v>
      </c>
      <c r="P509" s="311">
        <f t="shared" si="20"/>
        <v>7.427894736842104</v>
      </c>
      <c r="Q509" s="103"/>
      <c r="R509" s="166" t="s">
        <v>33</v>
      </c>
      <c r="S509" s="170">
        <f>C524+C561</f>
        <v>32.7</v>
      </c>
    </row>
    <row r="510" spans="1:19" ht="24.75" customHeight="1">
      <c r="A510" s="370" t="s">
        <v>97</v>
      </c>
      <c r="B510" s="370"/>
      <c r="C510" s="370"/>
      <c r="D510" s="370"/>
      <c r="E510" s="370"/>
      <c r="F510" s="370"/>
      <c r="G510" s="370"/>
      <c r="H510" s="370"/>
      <c r="I510" s="370"/>
      <c r="J510" s="370"/>
      <c r="K510" s="370"/>
      <c r="L510" s="370"/>
      <c r="M510" s="370"/>
      <c r="N510" s="370"/>
      <c r="O510" s="370"/>
      <c r="P510" s="370"/>
      <c r="Q510" s="112"/>
      <c r="R510" s="167" t="s">
        <v>55</v>
      </c>
      <c r="S510" s="71">
        <f>C548</f>
        <v>46</v>
      </c>
    </row>
    <row r="511" spans="1:18" ht="24.75" customHeight="1">
      <c r="A511" s="350" t="s">
        <v>0</v>
      </c>
      <c r="B511" s="345" t="s">
        <v>6</v>
      </c>
      <c r="C511" s="345" t="s">
        <v>7</v>
      </c>
      <c r="D511" s="350" t="s">
        <v>5</v>
      </c>
      <c r="E511" s="350"/>
      <c r="F511" s="350"/>
      <c r="G511" s="350"/>
      <c r="H511" s="350"/>
      <c r="I511" s="357" t="s">
        <v>23</v>
      </c>
      <c r="J511" s="357"/>
      <c r="K511" s="357"/>
      <c r="L511" s="357"/>
      <c r="M511" s="357"/>
      <c r="N511" s="357"/>
      <c r="O511" s="357"/>
      <c r="P511" s="357"/>
      <c r="Q511" s="112"/>
      <c r="R511" s="167" t="s">
        <v>56</v>
      </c>
    </row>
    <row r="512" spans="1:19" ht="24.75" customHeight="1">
      <c r="A512" s="350"/>
      <c r="B512" s="345"/>
      <c r="C512" s="345"/>
      <c r="D512" s="345" t="s">
        <v>8</v>
      </c>
      <c r="E512" s="350" t="s">
        <v>1</v>
      </c>
      <c r="F512" s="350" t="s">
        <v>2</v>
      </c>
      <c r="G512" s="350" t="s">
        <v>9</v>
      </c>
      <c r="H512" s="350" t="s">
        <v>3</v>
      </c>
      <c r="I512" s="357" t="s">
        <v>137</v>
      </c>
      <c r="J512" s="357"/>
      <c r="K512" s="357"/>
      <c r="L512" s="357"/>
      <c r="M512" s="357" t="s">
        <v>98</v>
      </c>
      <c r="N512" s="357"/>
      <c r="O512" s="357"/>
      <c r="P512" s="357"/>
      <c r="Q512" s="112"/>
      <c r="R512" s="166" t="s">
        <v>34</v>
      </c>
      <c r="S512" s="170"/>
    </row>
    <row r="513" spans="1:19" ht="24.75" customHeight="1">
      <c r="A513" s="350"/>
      <c r="B513" s="345"/>
      <c r="C513" s="345"/>
      <c r="D513" s="345"/>
      <c r="E513" s="350"/>
      <c r="F513" s="350"/>
      <c r="G513" s="350"/>
      <c r="H513" s="350"/>
      <c r="I513" s="221" t="s">
        <v>138</v>
      </c>
      <c r="J513" s="221" t="s">
        <v>139</v>
      </c>
      <c r="K513" s="221" t="s">
        <v>140</v>
      </c>
      <c r="L513" s="221" t="s">
        <v>141</v>
      </c>
      <c r="M513" s="221" t="s">
        <v>24</v>
      </c>
      <c r="N513" s="221" t="s">
        <v>25</v>
      </c>
      <c r="O513" s="221" t="s">
        <v>26</v>
      </c>
      <c r="P513" s="221" t="s">
        <v>27</v>
      </c>
      <c r="Q513" s="105"/>
      <c r="R513" s="166" t="s">
        <v>35</v>
      </c>
      <c r="S513" s="170">
        <f>B516+B520+B530+B532+B533+B535+B542</f>
        <v>162.89999999999998</v>
      </c>
    </row>
    <row r="514" spans="1:18" ht="24.75" customHeight="1">
      <c r="A514" s="356" t="s">
        <v>117</v>
      </c>
      <c r="B514" s="356"/>
      <c r="C514" s="356"/>
      <c r="D514" s="356"/>
      <c r="E514" s="82">
        <f>E515+E521+E536+E547+E551+E554+E556</f>
        <v>37.75</v>
      </c>
      <c r="F514" s="82">
        <f aca="true" t="shared" si="21" ref="F514:P514">F515+F521+F536+F547+F551+F554+F556</f>
        <v>39.195</v>
      </c>
      <c r="G514" s="82">
        <f t="shared" si="21"/>
        <v>118.04666666666668</v>
      </c>
      <c r="H514" s="83">
        <f t="shared" si="21"/>
        <v>981.5016666666668</v>
      </c>
      <c r="I514" s="82">
        <f t="shared" si="21"/>
        <v>8.778888888888888</v>
      </c>
      <c r="J514" s="82">
        <f t="shared" si="21"/>
        <v>0.8246666666666667</v>
      </c>
      <c r="K514" s="82">
        <f t="shared" si="21"/>
        <v>0.254</v>
      </c>
      <c r="L514" s="82">
        <f t="shared" si="21"/>
        <v>4.390555555555555</v>
      </c>
      <c r="M514" s="82">
        <f t="shared" si="21"/>
        <v>172.033</v>
      </c>
      <c r="N514" s="82">
        <f t="shared" si="21"/>
        <v>561.6951666666666</v>
      </c>
      <c r="O514" s="82">
        <f t="shared" si="21"/>
        <v>160.03527777777776</v>
      </c>
      <c r="P514" s="82">
        <f t="shared" si="21"/>
        <v>10.098222222222223</v>
      </c>
      <c r="Q514" s="106"/>
      <c r="R514" s="166" t="s">
        <v>54</v>
      </c>
    </row>
    <row r="515" spans="1:18" ht="29.25" customHeight="1">
      <c r="A515" s="339" t="s">
        <v>301</v>
      </c>
      <c r="B515" s="340"/>
      <c r="C515" s="341"/>
      <c r="D515" s="23">
        <v>100</v>
      </c>
      <c r="E515" s="13">
        <v>2</v>
      </c>
      <c r="F515" s="13">
        <v>5</v>
      </c>
      <c r="G515" s="13">
        <v>11.166666666666666</v>
      </c>
      <c r="H515" s="10">
        <f>E515*4+F515*9+G515*4</f>
        <v>97.66666666666666</v>
      </c>
      <c r="I515" s="5">
        <v>7.599999999999999</v>
      </c>
      <c r="J515" s="5">
        <v>0.03333333333333333</v>
      </c>
      <c r="K515" s="5">
        <v>0</v>
      </c>
      <c r="L515" s="5">
        <v>3.066666666666667</v>
      </c>
      <c r="M515" s="5">
        <v>44</v>
      </c>
      <c r="N515" s="5">
        <v>50.166666666666664</v>
      </c>
      <c r="O515" s="5">
        <v>25.333333333333332</v>
      </c>
      <c r="P515" s="5">
        <v>1.7333333333333334</v>
      </c>
      <c r="Q515" s="109"/>
      <c r="R515" s="167" t="s">
        <v>87</v>
      </c>
    </row>
    <row r="516" spans="1:19" ht="24.75" customHeight="1">
      <c r="A516" s="77" t="s">
        <v>115</v>
      </c>
      <c r="B516" s="9">
        <f>C516*1.25</f>
        <v>128.75</v>
      </c>
      <c r="C516" s="3">
        <v>103</v>
      </c>
      <c r="D516" s="222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109"/>
      <c r="R516" s="166" t="s">
        <v>36</v>
      </c>
      <c r="S516" s="178">
        <f>C552</f>
        <v>15</v>
      </c>
    </row>
    <row r="517" spans="1:19" ht="24.75" customHeight="1">
      <c r="A517" s="46" t="s">
        <v>15</v>
      </c>
      <c r="B517" s="25">
        <f>C517*1.33</f>
        <v>136.99</v>
      </c>
      <c r="C517" s="32">
        <v>103</v>
      </c>
      <c r="D517" s="222"/>
      <c r="E517" s="4"/>
      <c r="F517" s="4"/>
      <c r="G517" s="4"/>
      <c r="H517" s="4"/>
      <c r="I517" s="5"/>
      <c r="J517" s="5"/>
      <c r="K517" s="5"/>
      <c r="L517" s="5"/>
      <c r="M517" s="5"/>
      <c r="N517" s="5"/>
      <c r="O517" s="5"/>
      <c r="P517" s="5"/>
      <c r="Q517" s="109"/>
      <c r="R517" s="167" t="s">
        <v>66</v>
      </c>
      <c r="S517" s="170">
        <f>C553+C562</f>
        <v>31</v>
      </c>
    </row>
    <row r="518" spans="1:19" ht="24.75" customHeight="1">
      <c r="A518" s="46" t="s">
        <v>222</v>
      </c>
      <c r="B518" s="16"/>
      <c r="C518" s="32">
        <v>97</v>
      </c>
      <c r="D518" s="222"/>
      <c r="E518" s="4"/>
      <c r="F518" s="4"/>
      <c r="G518" s="4"/>
      <c r="H518" s="4"/>
      <c r="I518" s="5"/>
      <c r="J518" s="5"/>
      <c r="K518" s="5"/>
      <c r="L518" s="5"/>
      <c r="M518" s="5"/>
      <c r="N518" s="5"/>
      <c r="O518" s="5"/>
      <c r="P518" s="5"/>
      <c r="Q518" s="109"/>
      <c r="R518" s="167" t="s">
        <v>89</v>
      </c>
      <c r="S518" s="170"/>
    </row>
    <row r="519" spans="1:19" ht="24.75" customHeight="1">
      <c r="A519" s="77" t="s">
        <v>11</v>
      </c>
      <c r="B519" s="3">
        <v>5</v>
      </c>
      <c r="C519" s="3">
        <v>5</v>
      </c>
      <c r="D519" s="222"/>
      <c r="E519" s="4"/>
      <c r="F519" s="4"/>
      <c r="G519" s="4"/>
      <c r="H519" s="4"/>
      <c r="I519" s="5"/>
      <c r="J519" s="5"/>
      <c r="K519" s="5"/>
      <c r="L519" s="5"/>
      <c r="M519" s="5"/>
      <c r="N519" s="5"/>
      <c r="O519" s="5"/>
      <c r="P519" s="5"/>
      <c r="Q519" s="109"/>
      <c r="R519" s="166" t="s">
        <v>37</v>
      </c>
      <c r="S519" s="178"/>
    </row>
    <row r="520" spans="1:19" ht="24.75" customHeight="1">
      <c r="A520" s="77" t="s">
        <v>185</v>
      </c>
      <c r="B520" s="80">
        <f>C520*1.35</f>
        <v>2.7</v>
      </c>
      <c r="C520" s="9">
        <v>2</v>
      </c>
      <c r="D520" s="222"/>
      <c r="E520" s="3"/>
      <c r="F520" s="3"/>
      <c r="G520" s="3"/>
      <c r="H520" s="9"/>
      <c r="I520" s="5"/>
      <c r="J520" s="5"/>
      <c r="K520" s="5"/>
      <c r="L520" s="5"/>
      <c r="M520" s="5"/>
      <c r="N520" s="5"/>
      <c r="O520" s="5"/>
      <c r="P520" s="5"/>
      <c r="Q520" s="109"/>
      <c r="R520" s="167" t="s">
        <v>80</v>
      </c>
      <c r="S520" s="170">
        <f>B537</f>
        <v>100.64</v>
      </c>
    </row>
    <row r="521" spans="1:19" ht="24.75" customHeight="1">
      <c r="A521" s="319" t="s">
        <v>302</v>
      </c>
      <c r="B521" s="320"/>
      <c r="C521" s="321"/>
      <c r="D521" s="263" t="s">
        <v>329</v>
      </c>
      <c r="E521" s="4">
        <v>5.5</v>
      </c>
      <c r="F521" s="4">
        <v>8.7</v>
      </c>
      <c r="G521" s="4">
        <v>11</v>
      </c>
      <c r="H521" s="10">
        <f>E521*4+F521*9+G521*4</f>
        <v>144.3</v>
      </c>
      <c r="I521" s="5">
        <v>0.06</v>
      </c>
      <c r="J521" s="5">
        <v>0.5</v>
      </c>
      <c r="K521" s="5">
        <v>0.23</v>
      </c>
      <c r="L521" s="5">
        <v>0.255</v>
      </c>
      <c r="M521" s="5">
        <v>45.185</v>
      </c>
      <c r="N521" s="5">
        <v>61.7625</v>
      </c>
      <c r="O521" s="5">
        <v>16.1475</v>
      </c>
      <c r="P521" s="5">
        <v>0.87</v>
      </c>
      <c r="Q521" s="107"/>
      <c r="R521" s="167" t="s">
        <v>75</v>
      </c>
      <c r="S521" s="170">
        <f>B522</f>
        <v>58.24000000000001</v>
      </c>
    </row>
    <row r="522" spans="1:18" ht="24.75" customHeight="1">
      <c r="A522" s="29" t="s">
        <v>303</v>
      </c>
      <c r="B522" s="26">
        <f>C522*1.12</f>
        <v>58.24000000000001</v>
      </c>
      <c r="C522" s="25">
        <v>52</v>
      </c>
      <c r="D522" s="282"/>
      <c r="E522" s="4"/>
      <c r="F522" s="4"/>
      <c r="G522" s="4"/>
      <c r="H522" s="10"/>
      <c r="I522" s="5"/>
      <c r="J522" s="5"/>
      <c r="K522" s="5"/>
      <c r="L522" s="5"/>
      <c r="M522" s="5"/>
      <c r="N522" s="5"/>
      <c r="O522" s="5"/>
      <c r="P522" s="5"/>
      <c r="Q522" s="107"/>
      <c r="R522" s="166" t="s">
        <v>38</v>
      </c>
    </row>
    <row r="523" spans="1:19" ht="24.75" customHeight="1">
      <c r="A523" s="81" t="s">
        <v>304</v>
      </c>
      <c r="B523" s="9"/>
      <c r="C523" s="25"/>
      <c r="D523" s="263"/>
      <c r="E523" s="4"/>
      <c r="F523" s="4"/>
      <c r="G523" s="4"/>
      <c r="H523" s="10"/>
      <c r="I523" s="5"/>
      <c r="J523" s="5"/>
      <c r="K523" s="5"/>
      <c r="L523" s="5"/>
      <c r="M523" s="5"/>
      <c r="N523" s="5"/>
      <c r="O523" s="5"/>
      <c r="P523" s="5"/>
      <c r="Q523" s="109"/>
      <c r="R523" s="166" t="s">
        <v>39</v>
      </c>
      <c r="S523" s="170"/>
    </row>
    <row r="524" spans="1:19" ht="24.75" customHeight="1">
      <c r="A524" s="81" t="s">
        <v>19</v>
      </c>
      <c r="B524" s="80">
        <v>18.7</v>
      </c>
      <c r="C524" s="157">
        <v>18.7</v>
      </c>
      <c r="D524" s="263"/>
      <c r="E524" s="4"/>
      <c r="F524" s="4"/>
      <c r="G524" s="4"/>
      <c r="H524" s="10"/>
      <c r="I524" s="5"/>
      <c r="J524" s="5"/>
      <c r="K524" s="5"/>
      <c r="L524" s="5"/>
      <c r="M524" s="5"/>
      <c r="N524" s="5"/>
      <c r="O524" s="5"/>
      <c r="P524" s="5"/>
      <c r="Q524" s="108"/>
      <c r="R524" s="167" t="s">
        <v>69</v>
      </c>
      <c r="S524" s="170">
        <f>C569+B570+B541</f>
        <v>255</v>
      </c>
    </row>
    <row r="525" spans="1:18" ht="24.75" customHeight="1">
      <c r="A525" s="77" t="s">
        <v>174</v>
      </c>
      <c r="B525" s="9">
        <v>5</v>
      </c>
      <c r="C525" s="25">
        <v>5</v>
      </c>
      <c r="D525" s="263"/>
      <c r="E525" s="4"/>
      <c r="F525" s="4"/>
      <c r="G525" s="4"/>
      <c r="H525" s="10"/>
      <c r="I525" s="5"/>
      <c r="J525" s="5"/>
      <c r="K525" s="5"/>
      <c r="L525" s="5"/>
      <c r="M525" s="5"/>
      <c r="N525" s="5"/>
      <c r="O525" s="5"/>
      <c r="P525" s="5"/>
      <c r="Q525" s="109"/>
      <c r="R525" s="167" t="s">
        <v>86</v>
      </c>
    </row>
    <row r="526" spans="1:19" ht="24.75" customHeight="1">
      <c r="A526" s="81" t="s">
        <v>216</v>
      </c>
      <c r="B526" s="80">
        <v>3.5</v>
      </c>
      <c r="C526" s="157">
        <v>3.5</v>
      </c>
      <c r="D526" s="263"/>
      <c r="E526" s="4"/>
      <c r="F526" s="4"/>
      <c r="G526" s="4"/>
      <c r="H526" s="10"/>
      <c r="I526" s="5"/>
      <c r="J526" s="5"/>
      <c r="K526" s="5"/>
      <c r="L526" s="5"/>
      <c r="M526" s="5"/>
      <c r="N526" s="5"/>
      <c r="O526" s="5"/>
      <c r="P526" s="5"/>
      <c r="Q526" s="109"/>
      <c r="R526" s="166" t="s">
        <v>40</v>
      </c>
      <c r="S526" s="170">
        <f>B559</f>
        <v>161</v>
      </c>
    </row>
    <row r="527" spans="1:19" ht="43.5" customHeight="1">
      <c r="A527" s="81" t="s">
        <v>266</v>
      </c>
      <c r="B527" s="80">
        <v>0.5</v>
      </c>
      <c r="C527" s="157">
        <v>0.5</v>
      </c>
      <c r="D527" s="263"/>
      <c r="E527" s="4"/>
      <c r="F527" s="4"/>
      <c r="G527" s="5"/>
      <c r="H527" s="10"/>
      <c r="I527" s="5"/>
      <c r="J527" s="5"/>
      <c r="K527" s="5"/>
      <c r="L527" s="5"/>
      <c r="M527" s="5"/>
      <c r="N527" s="5"/>
      <c r="O527" s="5"/>
      <c r="P527" s="5"/>
      <c r="Q527" s="108"/>
      <c r="R527" s="166" t="s">
        <v>41</v>
      </c>
      <c r="S527" s="170">
        <f>C566</f>
        <v>7</v>
      </c>
    </row>
    <row r="528" spans="1:19" ht="24.75" customHeight="1">
      <c r="A528" s="81" t="s">
        <v>305</v>
      </c>
      <c r="B528" s="80"/>
      <c r="C528" s="25">
        <v>20</v>
      </c>
      <c r="D528" s="263"/>
      <c r="E528" s="4"/>
      <c r="F528" s="4"/>
      <c r="G528" s="4"/>
      <c r="H528" s="10"/>
      <c r="I528" s="5"/>
      <c r="J528" s="5"/>
      <c r="K528" s="5"/>
      <c r="L528" s="5"/>
      <c r="M528" s="5"/>
      <c r="N528" s="5"/>
      <c r="O528" s="5"/>
      <c r="P528" s="5"/>
      <c r="Q528" s="109"/>
      <c r="R528" s="167" t="s">
        <v>42</v>
      </c>
      <c r="S528" s="170"/>
    </row>
    <row r="529" spans="1:19" ht="24.75" customHeight="1">
      <c r="A529" s="81" t="s">
        <v>306</v>
      </c>
      <c r="B529" s="9">
        <v>20</v>
      </c>
      <c r="C529" s="9">
        <v>20</v>
      </c>
      <c r="D529" s="263"/>
      <c r="E529" s="4"/>
      <c r="F529" s="4"/>
      <c r="G529" s="4"/>
      <c r="H529" s="10"/>
      <c r="I529" s="5"/>
      <c r="J529" s="5"/>
      <c r="K529" s="5"/>
      <c r="L529" s="5"/>
      <c r="M529" s="5"/>
      <c r="N529" s="5"/>
      <c r="O529" s="5"/>
      <c r="P529" s="5"/>
      <c r="Q529" s="109"/>
      <c r="R529" s="166" t="s">
        <v>43</v>
      </c>
      <c r="S529" s="178">
        <f>B534+B546+B550+C564</f>
        <v>25</v>
      </c>
    </row>
    <row r="530" spans="1:19" ht="24.75" customHeight="1">
      <c r="A530" s="77" t="s">
        <v>248</v>
      </c>
      <c r="B530" s="80">
        <f>C530*1.25</f>
        <v>12.5</v>
      </c>
      <c r="C530" s="264">
        <v>10</v>
      </c>
      <c r="D530" s="265"/>
      <c r="E530" s="265"/>
      <c r="F530" s="265"/>
      <c r="G530" s="265"/>
      <c r="H530" s="265"/>
      <c r="I530" s="266"/>
      <c r="J530" s="266"/>
      <c r="K530" s="266"/>
      <c r="L530" s="266"/>
      <c r="M530" s="266"/>
      <c r="N530" s="266"/>
      <c r="O530" s="266"/>
      <c r="P530" s="266"/>
      <c r="Q530" s="109"/>
      <c r="R530" s="166" t="s">
        <v>44</v>
      </c>
      <c r="S530" s="170">
        <f>C519+C545+C568</f>
        <v>12.5</v>
      </c>
    </row>
    <row r="531" spans="1:19" ht="24.75" customHeight="1">
      <c r="A531" s="267" t="s">
        <v>15</v>
      </c>
      <c r="B531" s="33">
        <f>C531*1.33</f>
        <v>13.3</v>
      </c>
      <c r="C531" s="268">
        <v>10</v>
      </c>
      <c r="D531" s="269"/>
      <c r="E531" s="269"/>
      <c r="F531" s="269"/>
      <c r="G531" s="269"/>
      <c r="H531" s="269"/>
      <c r="I531" s="266"/>
      <c r="J531" s="266"/>
      <c r="K531" s="266"/>
      <c r="L531" s="270"/>
      <c r="M531" s="266"/>
      <c r="N531" s="270"/>
      <c r="O531" s="266"/>
      <c r="P531" s="266"/>
      <c r="Q531" s="109"/>
      <c r="R531" s="166" t="s">
        <v>45</v>
      </c>
      <c r="S531" s="170">
        <f>C525+C543+C563</f>
        <v>15</v>
      </c>
    </row>
    <row r="532" spans="1:18" ht="24.75" customHeight="1">
      <c r="A532" s="271" t="s">
        <v>16</v>
      </c>
      <c r="B532" s="9">
        <f>C532*1.19</f>
        <v>11.899999999999999</v>
      </c>
      <c r="C532" s="272">
        <v>10</v>
      </c>
      <c r="D532" s="273"/>
      <c r="E532" s="273"/>
      <c r="F532" s="274"/>
      <c r="G532" s="95"/>
      <c r="H532" s="210"/>
      <c r="I532" s="80"/>
      <c r="J532" s="80"/>
      <c r="K532" s="80"/>
      <c r="L532" s="80"/>
      <c r="M532" s="80"/>
      <c r="N532" s="9"/>
      <c r="O532" s="80"/>
      <c r="P532" s="80"/>
      <c r="Q532" s="109"/>
      <c r="R532" s="166" t="s">
        <v>70</v>
      </c>
    </row>
    <row r="533" spans="1:19" ht="45" customHeight="1">
      <c r="A533" s="81" t="s">
        <v>52</v>
      </c>
      <c r="B533" s="272">
        <v>1</v>
      </c>
      <c r="C533" s="272">
        <v>1</v>
      </c>
      <c r="D533" s="80"/>
      <c r="E533" s="273"/>
      <c r="F533" s="274"/>
      <c r="G533" s="95"/>
      <c r="H533" s="210"/>
      <c r="I533" s="80"/>
      <c r="J533" s="80"/>
      <c r="K533" s="80"/>
      <c r="L533" s="80"/>
      <c r="M533" s="80"/>
      <c r="N533" s="9"/>
      <c r="O533" s="80"/>
      <c r="P533" s="80"/>
      <c r="Q533" s="107"/>
      <c r="R533" s="166" t="s">
        <v>60</v>
      </c>
      <c r="S533" s="170"/>
    </row>
    <row r="534" spans="1:18" ht="24.75" customHeight="1">
      <c r="A534" s="275" t="s">
        <v>17</v>
      </c>
      <c r="B534" s="265">
        <v>5</v>
      </c>
      <c r="C534" s="265">
        <v>5</v>
      </c>
      <c r="D534" s="273"/>
      <c r="E534" s="265"/>
      <c r="F534" s="265"/>
      <c r="G534" s="265"/>
      <c r="H534" s="265"/>
      <c r="I534" s="80"/>
      <c r="J534" s="80"/>
      <c r="K534" s="80"/>
      <c r="L534" s="80"/>
      <c r="M534" s="80"/>
      <c r="N534" s="9"/>
      <c r="O534" s="80"/>
      <c r="P534" s="80"/>
      <c r="Q534" s="107"/>
      <c r="R534" s="166" t="s">
        <v>71</v>
      </c>
    </row>
    <row r="535" spans="1:17" ht="24.75" customHeight="1">
      <c r="A535" s="12" t="s">
        <v>249</v>
      </c>
      <c r="B535" s="80">
        <v>0.1</v>
      </c>
      <c r="C535" s="3">
        <v>0.1</v>
      </c>
      <c r="D535" s="3"/>
      <c r="E535" s="80"/>
      <c r="F535" s="80"/>
      <c r="G535" s="80"/>
      <c r="H535" s="80"/>
      <c r="I535" s="80"/>
      <c r="J535" s="80"/>
      <c r="K535" s="80"/>
      <c r="L535" s="80"/>
      <c r="M535" s="80"/>
      <c r="N535" s="9"/>
      <c r="O535" s="80"/>
      <c r="P535" s="80"/>
      <c r="Q535" s="110"/>
    </row>
    <row r="536" spans="1:17" ht="24.75" customHeight="1">
      <c r="A536" s="330" t="s">
        <v>307</v>
      </c>
      <c r="B536" s="330"/>
      <c r="C536" s="330"/>
      <c r="D536" s="23" t="s">
        <v>153</v>
      </c>
      <c r="E536" s="4">
        <v>18.75</v>
      </c>
      <c r="F536" s="4">
        <v>18.875</v>
      </c>
      <c r="G536" s="4">
        <v>16</v>
      </c>
      <c r="H536" s="10">
        <f>E536*4+F536*9+G536*4</f>
        <v>308.875</v>
      </c>
      <c r="I536" s="5">
        <v>0.8888888888888887</v>
      </c>
      <c r="J536" s="5">
        <v>0.033333333333333326</v>
      </c>
      <c r="K536" s="5">
        <v>0</v>
      </c>
      <c r="L536" s="5">
        <v>0.2888888888888889</v>
      </c>
      <c r="M536" s="5">
        <v>22.000000000000007</v>
      </c>
      <c r="N536" s="5">
        <v>155.9</v>
      </c>
      <c r="O536" s="5">
        <v>12.944444444444446</v>
      </c>
      <c r="P536" s="5">
        <v>0.888888888888889</v>
      </c>
      <c r="Q536" s="108"/>
    </row>
    <row r="537" spans="1:17" ht="24.75" customHeight="1">
      <c r="A537" s="28" t="s">
        <v>22</v>
      </c>
      <c r="B537" s="26">
        <f>C537*1.36</f>
        <v>100.64</v>
      </c>
      <c r="C537" s="9">
        <v>74</v>
      </c>
      <c r="D537" s="222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105"/>
    </row>
    <row r="538" spans="1:17" ht="24.75" customHeight="1">
      <c r="A538" s="28" t="s">
        <v>46</v>
      </c>
      <c r="B538" s="26">
        <f>C538*1.18</f>
        <v>87.32</v>
      </c>
      <c r="C538" s="9">
        <v>74</v>
      </c>
      <c r="D538" s="222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110"/>
    </row>
    <row r="539" spans="1:17" ht="24.75" customHeight="1">
      <c r="A539" s="29" t="s">
        <v>107</v>
      </c>
      <c r="B539" s="26">
        <f>C538</f>
        <v>74</v>
      </c>
      <c r="C539" s="9">
        <v>74</v>
      </c>
      <c r="D539" s="222"/>
      <c r="E539" s="80"/>
      <c r="F539" s="80"/>
      <c r="G539" s="80"/>
      <c r="H539" s="9"/>
      <c r="I539" s="6"/>
      <c r="J539" s="6"/>
      <c r="K539" s="6"/>
      <c r="L539" s="6"/>
      <c r="M539" s="6"/>
      <c r="N539" s="6"/>
      <c r="O539" s="6"/>
      <c r="P539" s="6"/>
      <c r="Q539" s="108"/>
    </row>
    <row r="540" spans="1:17" ht="24.75" customHeight="1">
      <c r="A540" s="8" t="s">
        <v>10</v>
      </c>
      <c r="B540" s="32">
        <v>19</v>
      </c>
      <c r="C540" s="32">
        <v>19</v>
      </c>
      <c r="D540" s="222"/>
      <c r="E540" s="33"/>
      <c r="F540" s="33"/>
      <c r="G540" s="33"/>
      <c r="H540" s="16"/>
      <c r="I540" s="24"/>
      <c r="J540" s="24"/>
      <c r="K540" s="24"/>
      <c r="L540" s="24"/>
      <c r="M540" s="24"/>
      <c r="N540" s="24"/>
      <c r="O540" s="24"/>
      <c r="P540" s="53"/>
      <c r="Q540" s="105"/>
    </row>
    <row r="541" spans="1:17" ht="24.75" customHeight="1">
      <c r="A541" s="8" t="s">
        <v>108</v>
      </c>
      <c r="B541" s="3">
        <v>14</v>
      </c>
      <c r="C541" s="3">
        <v>14</v>
      </c>
      <c r="D541" s="222"/>
      <c r="E541" s="33"/>
      <c r="F541" s="33"/>
      <c r="G541" s="33"/>
      <c r="H541" s="16"/>
      <c r="I541" s="24"/>
      <c r="J541" s="24"/>
      <c r="K541" s="24"/>
      <c r="L541" s="24"/>
      <c r="M541" s="24"/>
      <c r="N541" s="24"/>
      <c r="O541" s="24"/>
      <c r="P541" s="53"/>
      <c r="Q541" s="105"/>
    </row>
    <row r="542" spans="1:17" ht="24.75" customHeight="1">
      <c r="A542" s="8" t="s">
        <v>16</v>
      </c>
      <c r="B542" s="9">
        <f>C542*1.19</f>
        <v>5.949999999999999</v>
      </c>
      <c r="C542" s="3">
        <v>5</v>
      </c>
      <c r="D542" s="222"/>
      <c r="E542" s="33"/>
      <c r="F542" s="33"/>
      <c r="G542" s="33"/>
      <c r="H542" s="16"/>
      <c r="I542" s="24"/>
      <c r="J542" s="24"/>
      <c r="K542" s="24"/>
      <c r="L542" s="24"/>
      <c r="M542" s="24"/>
      <c r="N542" s="24"/>
      <c r="O542" s="24"/>
      <c r="P542" s="53"/>
      <c r="Q542" s="105"/>
    </row>
    <row r="543" spans="1:17" ht="24.75" customHeight="1">
      <c r="A543" s="77" t="s">
        <v>174</v>
      </c>
      <c r="B543" s="3">
        <v>5</v>
      </c>
      <c r="C543" s="3">
        <v>5</v>
      </c>
      <c r="D543" s="222"/>
      <c r="E543" s="33"/>
      <c r="F543" s="33"/>
      <c r="G543" s="33"/>
      <c r="H543" s="16"/>
      <c r="I543" s="24"/>
      <c r="J543" s="24"/>
      <c r="K543" s="24"/>
      <c r="L543" s="24"/>
      <c r="M543" s="24"/>
      <c r="N543" s="24"/>
      <c r="O543" s="24"/>
      <c r="P543" s="53"/>
      <c r="Q543" s="105"/>
    </row>
    <row r="544" spans="1:17" ht="24.75" customHeight="1">
      <c r="A544" s="77" t="s">
        <v>58</v>
      </c>
      <c r="B544" s="9">
        <v>6</v>
      </c>
      <c r="C544" s="9">
        <v>6</v>
      </c>
      <c r="D544" s="222"/>
      <c r="E544" s="3"/>
      <c r="F544" s="3"/>
      <c r="G544" s="3"/>
      <c r="H544" s="9"/>
      <c r="I544" s="24"/>
      <c r="J544" s="24"/>
      <c r="K544" s="24"/>
      <c r="L544" s="24"/>
      <c r="M544" s="24"/>
      <c r="N544" s="24"/>
      <c r="O544" s="24"/>
      <c r="P544" s="24"/>
      <c r="Q544" s="105"/>
    </row>
    <row r="545" spans="1:17" ht="43.5" customHeight="1">
      <c r="A545" s="77" t="s">
        <v>11</v>
      </c>
      <c r="B545" s="19">
        <v>6</v>
      </c>
      <c r="C545" s="19">
        <v>6</v>
      </c>
      <c r="D545" s="222"/>
      <c r="E545" s="3"/>
      <c r="F545" s="3"/>
      <c r="G545" s="3"/>
      <c r="H545" s="3"/>
      <c r="I545" s="24"/>
      <c r="J545" s="24"/>
      <c r="K545" s="24"/>
      <c r="L545" s="24"/>
      <c r="M545" s="24"/>
      <c r="N545" s="24"/>
      <c r="O545" s="24"/>
      <c r="P545" s="24"/>
      <c r="Q545" s="105"/>
    </row>
    <row r="546" spans="1:17" ht="24.75" customHeight="1">
      <c r="A546" s="77" t="s">
        <v>17</v>
      </c>
      <c r="B546" s="3">
        <v>5</v>
      </c>
      <c r="C546" s="3">
        <v>5</v>
      </c>
      <c r="D546" s="3"/>
      <c r="E546" s="3"/>
      <c r="F546" s="3"/>
      <c r="G546" s="3"/>
      <c r="H546" s="3"/>
      <c r="I546" s="24"/>
      <c r="J546" s="24"/>
      <c r="K546" s="24"/>
      <c r="L546" s="24"/>
      <c r="M546" s="24"/>
      <c r="N546" s="24"/>
      <c r="O546" s="24"/>
      <c r="P546" s="24"/>
      <c r="Q546" s="105"/>
    </row>
    <row r="547" spans="1:17" ht="24.75" customHeight="1">
      <c r="A547" s="346" t="s">
        <v>187</v>
      </c>
      <c r="B547" s="346"/>
      <c r="C547" s="346"/>
      <c r="D547" s="51">
        <v>180</v>
      </c>
      <c r="E547" s="13">
        <v>5.2</v>
      </c>
      <c r="F547" s="4">
        <v>5.52</v>
      </c>
      <c r="G547" s="4">
        <v>24.720000000000002</v>
      </c>
      <c r="H547" s="41">
        <f>G547*4+F547*9+E547*4</f>
        <v>169.36</v>
      </c>
      <c r="I547" s="5">
        <v>0</v>
      </c>
      <c r="J547" s="5">
        <v>0.1</v>
      </c>
      <c r="K547" s="5">
        <v>0.024</v>
      </c>
      <c r="L547" s="5">
        <v>0.78</v>
      </c>
      <c r="M547" s="5">
        <v>10.248</v>
      </c>
      <c r="N547" s="5">
        <v>138.75599999999997</v>
      </c>
      <c r="O547" s="5">
        <v>62.64</v>
      </c>
      <c r="P547" s="5">
        <v>2.976</v>
      </c>
      <c r="Q547" s="105"/>
    </row>
    <row r="548" spans="1:17" ht="24.75" customHeight="1">
      <c r="A548" s="8" t="s">
        <v>21</v>
      </c>
      <c r="B548" s="16">
        <v>46</v>
      </c>
      <c r="C548" s="16">
        <v>46</v>
      </c>
      <c r="D548" s="32"/>
      <c r="E548" s="32"/>
      <c r="F548" s="3"/>
      <c r="G548" s="3"/>
      <c r="H548" s="32"/>
      <c r="I548" s="24"/>
      <c r="J548" s="24"/>
      <c r="K548" s="24"/>
      <c r="L548" s="24"/>
      <c r="M548" s="24"/>
      <c r="N548" s="24"/>
      <c r="O548" s="24"/>
      <c r="P548" s="24"/>
      <c r="Q548" s="105"/>
    </row>
    <row r="549" spans="1:17" ht="24.75" customHeight="1">
      <c r="A549" s="8" t="s">
        <v>188</v>
      </c>
      <c r="B549" s="16">
        <v>144</v>
      </c>
      <c r="C549" s="16">
        <v>144</v>
      </c>
      <c r="D549" s="32"/>
      <c r="E549" s="32"/>
      <c r="F549" s="3"/>
      <c r="G549" s="3"/>
      <c r="H549" s="32"/>
      <c r="I549" s="3"/>
      <c r="J549" s="3"/>
      <c r="K549" s="3"/>
      <c r="L549" s="3"/>
      <c r="M549" s="3"/>
      <c r="N549" s="3"/>
      <c r="O549" s="3"/>
      <c r="P549" s="3"/>
      <c r="Q549" s="105"/>
    </row>
    <row r="550" spans="1:17" ht="24.75" customHeight="1">
      <c r="A550" s="60" t="s">
        <v>17</v>
      </c>
      <c r="B550" s="61">
        <v>8</v>
      </c>
      <c r="C550" s="61">
        <v>8</v>
      </c>
      <c r="D550" s="32"/>
      <c r="E550" s="32"/>
      <c r="F550" s="32"/>
      <c r="G550" s="3"/>
      <c r="H550" s="32"/>
      <c r="I550" s="32"/>
      <c r="J550" s="3"/>
      <c r="K550" s="32"/>
      <c r="L550" s="32"/>
      <c r="M550" s="32"/>
      <c r="N550" s="32"/>
      <c r="O550" s="32"/>
      <c r="P550" s="32"/>
      <c r="Q550" s="105"/>
    </row>
    <row r="551" spans="1:17" ht="24.75" customHeight="1">
      <c r="A551" s="339" t="s">
        <v>274</v>
      </c>
      <c r="B551" s="340"/>
      <c r="C551" s="341"/>
      <c r="D551" s="54">
        <v>200</v>
      </c>
      <c r="E551" s="55">
        <v>0.7</v>
      </c>
      <c r="F551" s="55">
        <v>0.1</v>
      </c>
      <c r="G551" s="85">
        <v>27.5</v>
      </c>
      <c r="H551" s="39">
        <f>E551*4+F551*9+G551*4</f>
        <v>113.7</v>
      </c>
      <c r="I551" s="5">
        <v>0.23</v>
      </c>
      <c r="J551" s="5">
        <v>0</v>
      </c>
      <c r="K551" s="5">
        <v>0</v>
      </c>
      <c r="L551" s="5">
        <v>0</v>
      </c>
      <c r="M551" s="5">
        <v>23</v>
      </c>
      <c r="N551" s="5">
        <v>16.71</v>
      </c>
      <c r="O551" s="5">
        <v>2.37</v>
      </c>
      <c r="P551" s="5">
        <v>0.45</v>
      </c>
      <c r="Q551" s="105"/>
    </row>
    <row r="552" spans="1:17" ht="43.5" customHeight="1">
      <c r="A552" s="77" t="s">
        <v>275</v>
      </c>
      <c r="B552" s="9">
        <v>15</v>
      </c>
      <c r="C552" s="9">
        <v>15</v>
      </c>
      <c r="D552" s="3"/>
      <c r="E552" s="80"/>
      <c r="F552" s="80"/>
      <c r="G552" s="80"/>
      <c r="H552" s="3"/>
      <c r="I552" s="24"/>
      <c r="J552" s="24"/>
      <c r="K552" s="24"/>
      <c r="L552" s="24"/>
      <c r="M552" s="24"/>
      <c r="N552" s="24"/>
      <c r="O552" s="24"/>
      <c r="P552" s="24"/>
      <c r="Q552" s="105"/>
    </row>
    <row r="553" spans="1:17" ht="24.75" customHeight="1">
      <c r="A553" s="77" t="s">
        <v>4</v>
      </c>
      <c r="B553" s="3">
        <v>20</v>
      </c>
      <c r="C553" s="3">
        <v>20</v>
      </c>
      <c r="D553" s="3"/>
      <c r="E553" s="80"/>
      <c r="F553" s="80"/>
      <c r="G553" s="80"/>
      <c r="H553" s="80"/>
      <c r="I553" s="6"/>
      <c r="J553" s="80"/>
      <c r="K553" s="80"/>
      <c r="L553" s="80"/>
      <c r="M553" s="80"/>
      <c r="N553" s="80"/>
      <c r="O553" s="80"/>
      <c r="P553" s="80"/>
      <c r="Q553" s="110"/>
    </row>
    <row r="554" spans="1:17" ht="24.75" customHeight="1">
      <c r="A554" s="364" t="s">
        <v>18</v>
      </c>
      <c r="B554" s="364"/>
      <c r="C554" s="364"/>
      <c r="D554" s="210">
        <v>20</v>
      </c>
      <c r="E554" s="95">
        <v>1.64</v>
      </c>
      <c r="F554" s="95">
        <v>0.28</v>
      </c>
      <c r="G554" s="95">
        <v>7.2</v>
      </c>
      <c r="H554" s="20">
        <v>39</v>
      </c>
      <c r="I554" s="99">
        <v>0</v>
      </c>
      <c r="J554" s="99">
        <v>0.05</v>
      </c>
      <c r="K554" s="99">
        <v>0</v>
      </c>
      <c r="L554" s="99">
        <v>0</v>
      </c>
      <c r="M554" s="99">
        <v>6.6</v>
      </c>
      <c r="N554" s="99">
        <v>43.6</v>
      </c>
      <c r="O554" s="99">
        <v>12.4</v>
      </c>
      <c r="P554" s="99">
        <v>0.84</v>
      </c>
      <c r="Q554" s="107"/>
    </row>
    <row r="555" spans="1:17" ht="24.75" customHeight="1">
      <c r="A555" s="50" t="s">
        <v>59</v>
      </c>
      <c r="B555" s="32"/>
      <c r="C555" s="32"/>
      <c r="D555" s="51">
        <v>20</v>
      </c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107"/>
    </row>
    <row r="556" spans="1:16" ht="24.75" customHeight="1">
      <c r="A556" s="335" t="s">
        <v>30</v>
      </c>
      <c r="B556" s="335"/>
      <c r="C556" s="335"/>
      <c r="D556" s="222">
        <v>60</v>
      </c>
      <c r="E556" s="4">
        <v>3.96</v>
      </c>
      <c r="F556" s="4">
        <v>0.72</v>
      </c>
      <c r="G556" s="4">
        <v>20.46</v>
      </c>
      <c r="H556" s="10">
        <v>108.6</v>
      </c>
      <c r="I556" s="5">
        <v>0</v>
      </c>
      <c r="J556" s="5">
        <v>0.10799999999999998</v>
      </c>
      <c r="K556" s="5">
        <v>0</v>
      </c>
      <c r="L556" s="5">
        <v>0</v>
      </c>
      <c r="M556" s="5">
        <v>21</v>
      </c>
      <c r="N556" s="5">
        <v>94.8</v>
      </c>
      <c r="O556" s="5">
        <v>28.2</v>
      </c>
      <c r="P556" s="5">
        <v>2.34</v>
      </c>
    </row>
    <row r="557" spans="1:16" ht="24.75" customHeight="1">
      <c r="A557" s="336" t="s">
        <v>251</v>
      </c>
      <c r="B557" s="337"/>
      <c r="C557" s="337"/>
      <c r="D557" s="338"/>
      <c r="E557" s="82">
        <f aca="true" t="shared" si="22" ref="E557:P557">E558+E570</f>
        <v>19.9</v>
      </c>
      <c r="F557" s="82">
        <f t="shared" si="22"/>
        <v>12.2</v>
      </c>
      <c r="G557" s="82">
        <f t="shared" si="22"/>
        <v>56.6</v>
      </c>
      <c r="H557" s="83">
        <f t="shared" si="22"/>
        <v>415.8</v>
      </c>
      <c r="I557" s="82">
        <f t="shared" si="22"/>
        <v>108.45969590643274</v>
      </c>
      <c r="J557" s="82">
        <f t="shared" si="22"/>
        <v>0.16112280701754383</v>
      </c>
      <c r="K557" s="82">
        <f t="shared" si="22"/>
        <v>0.44056140350877193</v>
      </c>
      <c r="L557" s="82">
        <f t="shared" si="22"/>
        <v>1.491228070175439</v>
      </c>
      <c r="M557" s="82">
        <f t="shared" si="22"/>
        <v>574.6315789473686</v>
      </c>
      <c r="N557" s="82">
        <f t="shared" si="22"/>
        <v>567.8624561403508</v>
      </c>
      <c r="O557" s="82">
        <f t="shared" si="22"/>
        <v>55.12842105263158</v>
      </c>
      <c r="P557" s="82">
        <f t="shared" si="22"/>
        <v>0.4743859649122807</v>
      </c>
    </row>
    <row r="558" spans="1:16" ht="24.75" customHeight="1">
      <c r="A558" s="330" t="s">
        <v>299</v>
      </c>
      <c r="B558" s="330"/>
      <c r="C558" s="330"/>
      <c r="D558" s="23">
        <v>200</v>
      </c>
      <c r="E558" s="13">
        <v>14.1</v>
      </c>
      <c r="F558" s="4">
        <v>7.2</v>
      </c>
      <c r="G558" s="4">
        <v>47</v>
      </c>
      <c r="H558" s="39">
        <f>E558*4+F558*9+G558*4</f>
        <v>309.2</v>
      </c>
      <c r="I558" s="5">
        <v>0.4596959064327486</v>
      </c>
      <c r="J558" s="5">
        <v>0.08112280701754385</v>
      </c>
      <c r="K558" s="5">
        <v>0.04056140350877194</v>
      </c>
      <c r="L558" s="5">
        <v>1.491228070175439</v>
      </c>
      <c r="M558" s="5">
        <v>334.6315789473686</v>
      </c>
      <c r="N558" s="5">
        <v>387.86245614035084</v>
      </c>
      <c r="O558" s="5">
        <v>27.128421052631577</v>
      </c>
      <c r="P558" s="5">
        <v>0.2743859649122807</v>
      </c>
    </row>
    <row r="559" spans="1:17" ht="24.75" customHeight="1">
      <c r="A559" s="81" t="s">
        <v>300</v>
      </c>
      <c r="B559" s="9">
        <v>161</v>
      </c>
      <c r="C559" s="9">
        <v>159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118"/>
    </row>
    <row r="560" spans="1:16" ht="24.75" customHeight="1">
      <c r="A560" s="77" t="s">
        <v>157</v>
      </c>
      <c r="B560" s="9">
        <v>12</v>
      </c>
      <c r="C560" s="9">
        <v>12</v>
      </c>
      <c r="D560" s="3"/>
      <c r="E560" s="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24.75" customHeight="1">
      <c r="A561" s="8" t="s">
        <v>158</v>
      </c>
      <c r="B561" s="16">
        <v>14</v>
      </c>
      <c r="C561" s="16">
        <v>14</v>
      </c>
      <c r="D561" s="3"/>
      <c r="E561" s="3"/>
      <c r="F561" s="3"/>
      <c r="G561" s="3"/>
      <c r="H561" s="32"/>
      <c r="I561" s="3"/>
      <c r="J561" s="3"/>
      <c r="K561" s="3"/>
      <c r="L561" s="3"/>
      <c r="M561" s="3"/>
      <c r="N561" s="3"/>
      <c r="O561" s="3"/>
      <c r="P561" s="3"/>
    </row>
    <row r="562" spans="1:17" ht="24.75" customHeight="1">
      <c r="A562" s="77" t="s">
        <v>4</v>
      </c>
      <c r="B562" s="9">
        <v>11</v>
      </c>
      <c r="C562" s="9">
        <v>11</v>
      </c>
      <c r="D562" s="3"/>
      <c r="E562" s="3"/>
      <c r="F562" s="3"/>
      <c r="G562" s="3"/>
      <c r="H562" s="3"/>
      <c r="I562" s="24"/>
      <c r="J562" s="24"/>
      <c r="K562" s="24"/>
      <c r="L562" s="24"/>
      <c r="M562" s="24"/>
      <c r="N562" s="24"/>
      <c r="O562" s="24"/>
      <c r="P562" s="24"/>
      <c r="Q562" s="118"/>
    </row>
    <row r="563" spans="1:17" ht="24.75" customHeight="1">
      <c r="A563" s="77" t="s">
        <v>174</v>
      </c>
      <c r="B563" s="9">
        <v>5</v>
      </c>
      <c r="C563" s="9">
        <v>5</v>
      </c>
      <c r="D563" s="3"/>
      <c r="E563" s="3"/>
      <c r="F563" s="3"/>
      <c r="G563" s="3"/>
      <c r="H563" s="3"/>
      <c r="I563" s="24"/>
      <c r="J563" s="24"/>
      <c r="K563" s="24"/>
      <c r="L563" s="24"/>
      <c r="M563" s="24"/>
      <c r="N563" s="24"/>
      <c r="O563" s="24"/>
      <c r="P563" s="24"/>
      <c r="Q563" s="118"/>
    </row>
    <row r="564" spans="1:17" ht="43.5" customHeight="1">
      <c r="A564" s="77" t="s">
        <v>17</v>
      </c>
      <c r="B564" s="9">
        <v>7</v>
      </c>
      <c r="C564" s="9">
        <v>7</v>
      </c>
      <c r="D564" s="3"/>
      <c r="E564" s="3"/>
      <c r="F564" s="3"/>
      <c r="G564" s="3"/>
      <c r="H564" s="3"/>
      <c r="I564" s="24"/>
      <c r="J564" s="24"/>
      <c r="K564" s="24"/>
      <c r="L564" s="24"/>
      <c r="M564" s="24"/>
      <c r="N564" s="24"/>
      <c r="O564" s="24"/>
      <c r="P564" s="24"/>
      <c r="Q564" s="118"/>
    </row>
    <row r="565" spans="1:16" ht="24.75" customHeight="1">
      <c r="A565" s="77" t="s">
        <v>58</v>
      </c>
      <c r="B565" s="9">
        <v>7</v>
      </c>
      <c r="C565" s="9">
        <v>7</v>
      </c>
      <c r="D565" s="3"/>
      <c r="E565" s="3"/>
      <c r="F565" s="3"/>
      <c r="G565" s="3"/>
      <c r="H565" s="3"/>
      <c r="I565" s="24"/>
      <c r="J565" s="24"/>
      <c r="K565" s="24"/>
      <c r="L565" s="24"/>
      <c r="M565" s="24"/>
      <c r="N565" s="24"/>
      <c r="O565" s="24"/>
      <c r="P565" s="24"/>
    </row>
    <row r="566" spans="1:17" ht="24.75" customHeight="1">
      <c r="A566" s="81" t="s">
        <v>92</v>
      </c>
      <c r="B566" s="9">
        <v>7</v>
      </c>
      <c r="C566" s="9">
        <v>7</v>
      </c>
      <c r="D566" s="3"/>
      <c r="E566" s="3"/>
      <c r="F566" s="4"/>
      <c r="G566" s="4"/>
      <c r="H566" s="10"/>
      <c r="I566" s="5"/>
      <c r="J566" s="5"/>
      <c r="K566" s="5"/>
      <c r="L566" s="5"/>
      <c r="M566" s="5"/>
      <c r="N566" s="5"/>
      <c r="O566" s="5"/>
      <c r="P566" s="5"/>
      <c r="Q566" s="118"/>
    </row>
    <row r="567" spans="1:19" ht="24.75" customHeight="1">
      <c r="A567" s="12" t="s">
        <v>217</v>
      </c>
      <c r="B567" s="16"/>
      <c r="C567" s="16">
        <v>170</v>
      </c>
      <c r="D567" s="3"/>
      <c r="E567" s="3"/>
      <c r="F567" s="4"/>
      <c r="G567" s="4"/>
      <c r="H567" s="39"/>
      <c r="I567" s="5"/>
      <c r="J567" s="5"/>
      <c r="K567" s="5"/>
      <c r="L567" s="5"/>
      <c r="M567" s="5"/>
      <c r="N567" s="5"/>
      <c r="O567" s="5"/>
      <c r="P567" s="5"/>
      <c r="Q567" s="118"/>
      <c r="R567" s="162">
        <v>9</v>
      </c>
      <c r="S567" s="162"/>
    </row>
    <row r="568" spans="1:19" ht="24.75" customHeight="1">
      <c r="A568" s="81" t="s">
        <v>160</v>
      </c>
      <c r="B568" s="80">
        <v>1.5</v>
      </c>
      <c r="C568" s="80">
        <v>1.5</v>
      </c>
      <c r="D568" s="3"/>
      <c r="E568" s="3"/>
      <c r="F568" s="4"/>
      <c r="G568" s="4"/>
      <c r="H568" s="10"/>
      <c r="I568" s="5"/>
      <c r="J568" s="5"/>
      <c r="K568" s="5"/>
      <c r="L568" s="5"/>
      <c r="M568" s="5"/>
      <c r="N568" s="5"/>
      <c r="O568" s="5"/>
      <c r="P568" s="5"/>
      <c r="Q568" s="118"/>
      <c r="R568" s="166" t="s">
        <v>30</v>
      </c>
      <c r="S568" s="162">
        <f>D644</f>
        <v>60</v>
      </c>
    </row>
    <row r="569" spans="1:19" ht="24.75" customHeight="1">
      <c r="A569" s="81" t="s">
        <v>161</v>
      </c>
      <c r="B569" s="9">
        <v>30</v>
      </c>
      <c r="C569" s="9">
        <v>30</v>
      </c>
      <c r="D569" s="3"/>
      <c r="E569" s="4"/>
      <c r="F569" s="4"/>
      <c r="G569" s="4"/>
      <c r="H569" s="10"/>
      <c r="I569" s="5"/>
      <c r="J569" s="5"/>
      <c r="K569" s="5"/>
      <c r="L569" s="5"/>
      <c r="M569" s="5"/>
      <c r="N569" s="5"/>
      <c r="O569" s="5"/>
      <c r="P569" s="5"/>
      <c r="Q569" s="118"/>
      <c r="R569" s="166" t="s">
        <v>32</v>
      </c>
      <c r="S569" s="165">
        <f>D642+B605+D646</f>
        <v>134</v>
      </c>
    </row>
    <row r="570" spans="1:19" ht="24.75" customHeight="1">
      <c r="A570" s="220" t="s">
        <v>289</v>
      </c>
      <c r="B570" s="3">
        <v>211</v>
      </c>
      <c r="C570" s="3">
        <v>200</v>
      </c>
      <c r="D570" s="222">
        <v>200</v>
      </c>
      <c r="E570" s="4">
        <v>5.8</v>
      </c>
      <c r="F570" s="4">
        <v>5</v>
      </c>
      <c r="G570" s="4">
        <v>9.6</v>
      </c>
      <c r="H570" s="10">
        <f>G570*4+F570*9+E570*4</f>
        <v>106.60000000000001</v>
      </c>
      <c r="I570" s="5">
        <v>108</v>
      </c>
      <c r="J570" s="5">
        <v>0.08</v>
      </c>
      <c r="K570" s="5">
        <v>0.4</v>
      </c>
      <c r="L570" s="5">
        <v>0</v>
      </c>
      <c r="M570" s="5">
        <v>240</v>
      </c>
      <c r="N570" s="5">
        <v>180</v>
      </c>
      <c r="O570" s="5">
        <v>28</v>
      </c>
      <c r="P570" s="5">
        <v>0.2</v>
      </c>
      <c r="Q570" s="118"/>
      <c r="R570" s="166" t="s">
        <v>33</v>
      </c>
      <c r="S570" s="170">
        <f>B636+B609</f>
        <v>9</v>
      </c>
    </row>
    <row r="571" spans="1:19" ht="24.75" customHeight="1">
      <c r="A571" s="342" t="s">
        <v>259</v>
      </c>
      <c r="B571" s="343"/>
      <c r="C571" s="343"/>
      <c r="D571" s="343"/>
      <c r="E571" s="262">
        <f>E557+E514</f>
        <v>57.65</v>
      </c>
      <c r="F571" s="262">
        <f aca="true" t="shared" si="23" ref="F571:P571">F557+F514</f>
        <v>51.394999999999996</v>
      </c>
      <c r="G571" s="262">
        <f t="shared" si="23"/>
        <v>174.64666666666668</v>
      </c>
      <c r="H571" s="262">
        <f t="shared" si="23"/>
        <v>1397.3016666666667</v>
      </c>
      <c r="I571" s="311">
        <f t="shared" si="23"/>
        <v>117.23858479532163</v>
      </c>
      <c r="J571" s="311">
        <f t="shared" si="23"/>
        <v>0.9857894736842105</v>
      </c>
      <c r="K571" s="311">
        <f t="shared" si="23"/>
        <v>0.6945614035087719</v>
      </c>
      <c r="L571" s="311">
        <f t="shared" si="23"/>
        <v>5.881783625730995</v>
      </c>
      <c r="M571" s="311">
        <f t="shared" si="23"/>
        <v>746.6645789473686</v>
      </c>
      <c r="N571" s="262">
        <f t="shared" si="23"/>
        <v>1129.5576228070174</v>
      </c>
      <c r="O571" s="311">
        <f t="shared" si="23"/>
        <v>215.16369883040934</v>
      </c>
      <c r="P571" s="311">
        <f t="shared" si="23"/>
        <v>10.572608187134504</v>
      </c>
      <c r="Q571" s="110"/>
      <c r="R571" s="167" t="s">
        <v>55</v>
      </c>
      <c r="S571" s="170"/>
    </row>
    <row r="572" spans="1:18" ht="24.75" customHeight="1">
      <c r="A572" s="362" t="s">
        <v>102</v>
      </c>
      <c r="B572" s="362"/>
      <c r="C572" s="362"/>
      <c r="D572" s="362"/>
      <c r="E572" s="362"/>
      <c r="F572" s="362"/>
      <c r="G572" s="362"/>
      <c r="H572" s="362"/>
      <c r="I572" s="362"/>
      <c r="J572" s="362"/>
      <c r="K572" s="362"/>
      <c r="L572" s="362"/>
      <c r="M572" s="362"/>
      <c r="N572" s="362"/>
      <c r="O572" s="362"/>
      <c r="P572" s="362"/>
      <c r="R572" s="167" t="s">
        <v>56</v>
      </c>
    </row>
    <row r="573" spans="1:19" ht="24.75" customHeight="1">
      <c r="A573" s="350" t="s">
        <v>0</v>
      </c>
      <c r="B573" s="345" t="s">
        <v>6</v>
      </c>
      <c r="C573" s="345" t="s">
        <v>7</v>
      </c>
      <c r="D573" s="350" t="s">
        <v>5</v>
      </c>
      <c r="E573" s="350"/>
      <c r="F573" s="350"/>
      <c r="G573" s="350"/>
      <c r="H573" s="350"/>
      <c r="I573" s="357" t="s">
        <v>23</v>
      </c>
      <c r="J573" s="357"/>
      <c r="K573" s="357"/>
      <c r="L573" s="357"/>
      <c r="M573" s="357"/>
      <c r="N573" s="357"/>
      <c r="O573" s="357"/>
      <c r="P573" s="357"/>
      <c r="R573" s="166" t="s">
        <v>34</v>
      </c>
      <c r="S573" s="170">
        <f>B624+B593</f>
        <v>260.68</v>
      </c>
    </row>
    <row r="574" spans="1:19" ht="24.75" customHeight="1">
      <c r="A574" s="350"/>
      <c r="B574" s="345"/>
      <c r="C574" s="345"/>
      <c r="D574" s="345" t="s">
        <v>8</v>
      </c>
      <c r="E574" s="350" t="s">
        <v>1</v>
      </c>
      <c r="F574" s="350" t="s">
        <v>2</v>
      </c>
      <c r="G574" s="350" t="s">
        <v>9</v>
      </c>
      <c r="H574" s="350" t="s">
        <v>3</v>
      </c>
      <c r="I574" s="357" t="s">
        <v>137</v>
      </c>
      <c r="J574" s="357"/>
      <c r="K574" s="357"/>
      <c r="L574" s="357"/>
      <c r="M574" s="357" t="s">
        <v>98</v>
      </c>
      <c r="N574" s="357"/>
      <c r="O574" s="357"/>
      <c r="P574" s="357"/>
      <c r="R574" s="166" t="s">
        <v>35</v>
      </c>
      <c r="S574" s="178">
        <f>B607++B630+B633+B634+B635+B578+B581+B583+B597+B599+B601</f>
        <v>261.024</v>
      </c>
    </row>
    <row r="575" spans="1:19" ht="24.75" customHeight="1">
      <c r="A575" s="350"/>
      <c r="B575" s="345"/>
      <c r="C575" s="345"/>
      <c r="D575" s="345"/>
      <c r="E575" s="350"/>
      <c r="F575" s="350"/>
      <c r="G575" s="350"/>
      <c r="H575" s="350"/>
      <c r="I575" s="221" t="s">
        <v>138</v>
      </c>
      <c r="J575" s="221" t="s">
        <v>139</v>
      </c>
      <c r="K575" s="221" t="s">
        <v>140</v>
      </c>
      <c r="L575" s="221" t="s">
        <v>141</v>
      </c>
      <c r="M575" s="221" t="s">
        <v>24</v>
      </c>
      <c r="N575" s="221" t="s">
        <v>25</v>
      </c>
      <c r="O575" s="221" t="s">
        <v>26</v>
      </c>
      <c r="P575" s="221" t="s">
        <v>27</v>
      </c>
      <c r="Q575" s="118"/>
      <c r="R575" s="166" t="s">
        <v>63</v>
      </c>
      <c r="S575" s="170">
        <f>D641+B639</f>
        <v>205.6</v>
      </c>
    </row>
    <row r="576" spans="1:18" ht="24.75" customHeight="1">
      <c r="A576" s="356" t="s">
        <v>117</v>
      </c>
      <c r="B576" s="356"/>
      <c r="C576" s="356"/>
      <c r="D576" s="356"/>
      <c r="E576" s="82">
        <f aca="true" t="shared" si="24" ref="E576:P576">E577+E592+E602+E623+E629++E638+E641+E642+E644</f>
        <v>33.037777777777784</v>
      </c>
      <c r="F576" s="82">
        <f t="shared" si="24"/>
        <v>38.388888888888886</v>
      </c>
      <c r="G576" s="82">
        <f t="shared" si="24"/>
        <v>124.11555555555555</v>
      </c>
      <c r="H576" s="83">
        <f t="shared" si="24"/>
        <v>979.6733333333334</v>
      </c>
      <c r="I576" s="82">
        <f t="shared" si="24"/>
        <v>58.04476190476191</v>
      </c>
      <c r="J576" s="82">
        <f t="shared" si="24"/>
        <v>0.6276507936507937</v>
      </c>
      <c r="K576" s="82">
        <f t="shared" si="24"/>
        <v>0.783952380952381</v>
      </c>
      <c r="L576" s="82">
        <f t="shared" si="24"/>
        <v>4.756952380952381</v>
      </c>
      <c r="M576" s="82">
        <f t="shared" si="24"/>
        <v>456.29825396825396</v>
      </c>
      <c r="N576" s="82">
        <f t="shared" si="24"/>
        <v>620.0563492063492</v>
      </c>
      <c r="O576" s="82">
        <f t="shared" si="24"/>
        <v>198.96079365079365</v>
      </c>
      <c r="P576" s="82">
        <f t="shared" si="24"/>
        <v>9.412698412698413</v>
      </c>
      <c r="Q576" s="118"/>
      <c r="R576" s="167" t="s">
        <v>87</v>
      </c>
    </row>
    <row r="577" spans="1:18" ht="24.75" customHeight="1">
      <c r="A577" s="319" t="s">
        <v>295</v>
      </c>
      <c r="B577" s="320"/>
      <c r="C577" s="321"/>
      <c r="D577" s="222">
        <v>100</v>
      </c>
      <c r="E577" s="4">
        <v>9.333333333333334</v>
      </c>
      <c r="F577" s="4">
        <v>14.499999999999998</v>
      </c>
      <c r="G577" s="4">
        <v>6</v>
      </c>
      <c r="H577" s="10">
        <v>191.83333333333334</v>
      </c>
      <c r="I577" s="5">
        <v>0.06666666666666667</v>
      </c>
      <c r="J577" s="5">
        <v>0.19</v>
      </c>
      <c r="K577" s="5">
        <v>0.5</v>
      </c>
      <c r="L577" s="5">
        <v>2.716666666666667</v>
      </c>
      <c r="M577" s="5">
        <v>282.46666666666664</v>
      </c>
      <c r="N577" s="5">
        <v>228.93333333333337</v>
      </c>
      <c r="O577" s="5">
        <v>60.11666666666667</v>
      </c>
      <c r="P577" s="5">
        <v>1.1666666666666667</v>
      </c>
      <c r="Q577" s="118"/>
      <c r="R577" s="166" t="s">
        <v>36</v>
      </c>
    </row>
    <row r="578" spans="1:19" ht="24.75" customHeight="1">
      <c r="A578" s="81" t="s">
        <v>296</v>
      </c>
      <c r="B578" s="9">
        <f>C578*1.25</f>
        <v>83.75</v>
      </c>
      <c r="C578" s="9">
        <v>67</v>
      </c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118"/>
      <c r="R578" s="167" t="s">
        <v>66</v>
      </c>
      <c r="S578" s="170">
        <f>B640+B637</f>
        <v>20.4</v>
      </c>
    </row>
    <row r="579" spans="1:19" ht="43.5" customHeight="1">
      <c r="A579" s="8" t="s">
        <v>15</v>
      </c>
      <c r="B579" s="16">
        <f>C579*1.33</f>
        <v>89.11</v>
      </c>
      <c r="C579" s="9">
        <v>67</v>
      </c>
      <c r="D579" s="3"/>
      <c r="E579" s="9"/>
      <c r="F579" s="3"/>
      <c r="G579" s="3"/>
      <c r="H579" s="3"/>
      <c r="I579" s="80"/>
      <c r="J579" s="80"/>
      <c r="K579" s="80"/>
      <c r="L579" s="80"/>
      <c r="M579" s="80"/>
      <c r="N579" s="80"/>
      <c r="O579" s="80"/>
      <c r="P579" s="80"/>
      <c r="Q579" s="118"/>
      <c r="R579" s="167" t="s">
        <v>89</v>
      </c>
      <c r="S579" s="178"/>
    </row>
    <row r="580" spans="1:18" ht="24.75" customHeight="1">
      <c r="A580" s="77" t="s">
        <v>136</v>
      </c>
      <c r="B580" s="9">
        <v>31</v>
      </c>
      <c r="C580" s="9">
        <v>30</v>
      </c>
      <c r="D580" s="3"/>
      <c r="E580" s="9"/>
      <c r="F580" s="80"/>
      <c r="G580" s="3"/>
      <c r="H580" s="3"/>
      <c r="I580" s="80"/>
      <c r="J580" s="80"/>
      <c r="K580" s="80"/>
      <c r="L580" s="80"/>
      <c r="M580" s="80"/>
      <c r="N580" s="80"/>
      <c r="O580" s="80"/>
      <c r="P580" s="80"/>
      <c r="Q580" s="114"/>
      <c r="R580" s="166" t="s">
        <v>37</v>
      </c>
    </row>
    <row r="581" spans="1:19" ht="24.75" customHeight="1">
      <c r="A581" s="81" t="s">
        <v>297</v>
      </c>
      <c r="B581" s="9">
        <f>C581*1.28</f>
        <v>1.024</v>
      </c>
      <c r="C581" s="80">
        <v>0.8</v>
      </c>
      <c r="D581" s="3"/>
      <c r="E581" s="3"/>
      <c r="F581" s="80"/>
      <c r="G581" s="3"/>
      <c r="H581" s="3"/>
      <c r="I581" s="80"/>
      <c r="J581" s="80"/>
      <c r="K581" s="80"/>
      <c r="L581" s="80"/>
      <c r="M581" s="80"/>
      <c r="N581" s="80"/>
      <c r="O581" s="80"/>
      <c r="P581" s="80"/>
      <c r="Q581" s="110"/>
      <c r="R581" s="167" t="s">
        <v>80</v>
      </c>
      <c r="S581" s="170"/>
    </row>
    <row r="582" spans="1:19" ht="24.75" customHeight="1">
      <c r="A582" s="77" t="s">
        <v>11</v>
      </c>
      <c r="B582" s="3">
        <v>5</v>
      </c>
      <c r="C582" s="3">
        <v>5</v>
      </c>
      <c r="D582" s="3"/>
      <c r="E582" s="3"/>
      <c r="F582" s="3"/>
      <c r="G582" s="3"/>
      <c r="H582" s="3"/>
      <c r="I582" s="80"/>
      <c r="J582" s="80"/>
      <c r="K582" s="80"/>
      <c r="L582" s="80"/>
      <c r="M582" s="80"/>
      <c r="N582" s="80"/>
      <c r="O582" s="80"/>
      <c r="P582" s="80"/>
      <c r="R582" s="167" t="s">
        <v>75</v>
      </c>
      <c r="S582" s="170">
        <f>B603</f>
        <v>154</v>
      </c>
    </row>
    <row r="583" spans="1:18" ht="24.75" customHeight="1">
      <c r="A583" s="81" t="s">
        <v>185</v>
      </c>
      <c r="B583" s="80">
        <f>C583*1.35</f>
        <v>2.7</v>
      </c>
      <c r="C583" s="9">
        <v>2</v>
      </c>
      <c r="D583" s="3"/>
      <c r="E583" s="80"/>
      <c r="F583" s="80"/>
      <c r="G583" s="80"/>
      <c r="H583" s="3"/>
      <c r="I583" s="24"/>
      <c r="J583" s="24"/>
      <c r="K583" s="24"/>
      <c r="L583" s="24"/>
      <c r="M583" s="24"/>
      <c r="N583" s="24"/>
      <c r="O583" s="24"/>
      <c r="P583" s="24"/>
      <c r="R583" s="166" t="s">
        <v>38</v>
      </c>
    </row>
    <row r="584" spans="1:19" ht="24.75" customHeight="1">
      <c r="A584" s="332" t="s">
        <v>142</v>
      </c>
      <c r="B584" s="333"/>
      <c r="C584" s="333"/>
      <c r="D584" s="333"/>
      <c r="E584" s="333"/>
      <c r="F584" s="333"/>
      <c r="G584" s="333"/>
      <c r="H584" s="333"/>
      <c r="I584" s="333"/>
      <c r="J584" s="333"/>
      <c r="K584" s="333"/>
      <c r="L584" s="333"/>
      <c r="M584" s="333"/>
      <c r="N584" s="333"/>
      <c r="O584" s="333"/>
      <c r="P584" s="334"/>
      <c r="R584" s="166" t="s">
        <v>39</v>
      </c>
      <c r="S584" s="170"/>
    </row>
    <row r="585" spans="1:19" ht="24.75" customHeight="1">
      <c r="A585" s="330" t="s">
        <v>324</v>
      </c>
      <c r="B585" s="330"/>
      <c r="C585" s="330"/>
      <c r="D585" s="23">
        <v>100</v>
      </c>
      <c r="E585" s="4">
        <v>1</v>
      </c>
      <c r="F585" s="4">
        <v>5</v>
      </c>
      <c r="G585" s="4">
        <v>3.5</v>
      </c>
      <c r="H585" s="88">
        <f>E585*4+F585*9+G585*4</f>
        <v>63</v>
      </c>
      <c r="I585" s="5">
        <v>10</v>
      </c>
      <c r="J585" s="5">
        <v>0.05</v>
      </c>
      <c r="K585" s="5">
        <v>0</v>
      </c>
      <c r="L585" s="5">
        <v>0.7000000000000001</v>
      </c>
      <c r="M585" s="5">
        <v>12.316666666666665</v>
      </c>
      <c r="N585" s="5">
        <v>25.375</v>
      </c>
      <c r="O585" s="5">
        <v>7</v>
      </c>
      <c r="P585" s="5">
        <v>0.25</v>
      </c>
      <c r="R585" s="167" t="s">
        <v>69</v>
      </c>
      <c r="S585" s="170">
        <f>B608</f>
        <v>13</v>
      </c>
    </row>
    <row r="586" spans="1:19" ht="24.75" customHeight="1">
      <c r="A586" s="81" t="s">
        <v>148</v>
      </c>
      <c r="B586" s="16">
        <f>C586*1.02</f>
        <v>102</v>
      </c>
      <c r="C586" s="32">
        <v>100</v>
      </c>
      <c r="D586" s="32"/>
      <c r="E586" s="86"/>
      <c r="F586" s="86"/>
      <c r="G586" s="86"/>
      <c r="H586" s="87"/>
      <c r="I586" s="86"/>
      <c r="J586" s="86"/>
      <c r="K586" s="86"/>
      <c r="L586" s="86"/>
      <c r="M586" s="86"/>
      <c r="N586" s="86"/>
      <c r="O586" s="86"/>
      <c r="P586" s="86"/>
      <c r="R586" s="167" t="s">
        <v>86</v>
      </c>
      <c r="S586" s="69">
        <f>B648</f>
        <v>207</v>
      </c>
    </row>
    <row r="587" spans="1:18" ht="24.75" customHeight="1">
      <c r="A587" s="8" t="s">
        <v>149</v>
      </c>
      <c r="B587" s="16">
        <f>C587*1.18</f>
        <v>118</v>
      </c>
      <c r="C587" s="32">
        <v>100</v>
      </c>
      <c r="D587" s="32"/>
      <c r="E587" s="86"/>
      <c r="F587" s="86"/>
      <c r="G587" s="86"/>
      <c r="H587" s="87"/>
      <c r="I587" s="86"/>
      <c r="J587" s="86"/>
      <c r="K587" s="86"/>
      <c r="L587" s="86"/>
      <c r="M587" s="86"/>
      <c r="N587" s="86"/>
      <c r="O587" s="86"/>
      <c r="P587" s="86"/>
      <c r="R587" s="166" t="s">
        <v>40</v>
      </c>
    </row>
    <row r="588" spans="1:18" ht="24.75" customHeight="1">
      <c r="A588" s="8" t="s">
        <v>150</v>
      </c>
      <c r="B588" s="16">
        <f>C588*1.02</f>
        <v>102</v>
      </c>
      <c r="C588" s="32">
        <v>100</v>
      </c>
      <c r="D588" s="32"/>
      <c r="E588" s="86"/>
      <c r="F588" s="86"/>
      <c r="G588" s="86"/>
      <c r="H588" s="87"/>
      <c r="I588" s="86"/>
      <c r="J588" s="86"/>
      <c r="K588" s="86"/>
      <c r="L588" s="86"/>
      <c r="M588" s="86"/>
      <c r="N588" s="86"/>
      <c r="O588" s="86"/>
      <c r="P588" s="86"/>
      <c r="R588" s="166" t="s">
        <v>41</v>
      </c>
    </row>
    <row r="589" spans="1:19" ht="24.75" customHeight="1">
      <c r="A589" s="77" t="s">
        <v>151</v>
      </c>
      <c r="B589" s="16">
        <f>C589*1.05</f>
        <v>105</v>
      </c>
      <c r="C589" s="32">
        <v>100</v>
      </c>
      <c r="D589" s="32"/>
      <c r="E589" s="86"/>
      <c r="F589" s="86"/>
      <c r="G589" s="86"/>
      <c r="H589" s="87"/>
      <c r="I589" s="86"/>
      <c r="J589" s="86"/>
      <c r="K589" s="86"/>
      <c r="L589" s="86"/>
      <c r="M589" s="86"/>
      <c r="N589" s="86"/>
      <c r="O589" s="86"/>
      <c r="P589" s="86"/>
      <c r="Q589" s="118"/>
      <c r="R589" s="167" t="s">
        <v>42</v>
      </c>
      <c r="S589" s="170">
        <f>B580</f>
        <v>31</v>
      </c>
    </row>
    <row r="590" spans="1:19" ht="24.75" customHeight="1">
      <c r="A590" s="81" t="s">
        <v>152</v>
      </c>
      <c r="B590" s="9">
        <v>5</v>
      </c>
      <c r="C590" s="3">
        <v>5</v>
      </c>
      <c r="D590" s="3"/>
      <c r="E590" s="86"/>
      <c r="F590" s="86"/>
      <c r="G590" s="86"/>
      <c r="H590" s="87"/>
      <c r="I590" s="86"/>
      <c r="J590" s="86"/>
      <c r="K590" s="86"/>
      <c r="L590" s="86"/>
      <c r="M590" s="86"/>
      <c r="N590" s="86"/>
      <c r="O590" s="86"/>
      <c r="P590" s="86"/>
      <c r="Q590" s="118"/>
      <c r="R590" s="166" t="s">
        <v>43</v>
      </c>
      <c r="S590" s="170">
        <f>B612+B610++B628+B600</f>
        <v>22</v>
      </c>
    </row>
    <row r="591" spans="1:19" ht="24.75" customHeight="1">
      <c r="A591" s="46" t="s">
        <v>185</v>
      </c>
      <c r="B591" s="25">
        <f>C591*1.35</f>
        <v>2.7</v>
      </c>
      <c r="C591" s="25">
        <v>2</v>
      </c>
      <c r="D591" s="3"/>
      <c r="E591" s="86"/>
      <c r="F591" s="86"/>
      <c r="G591" s="86"/>
      <c r="H591" s="87"/>
      <c r="I591" s="86"/>
      <c r="J591" s="86"/>
      <c r="K591" s="86"/>
      <c r="L591" s="86"/>
      <c r="M591" s="86"/>
      <c r="N591" s="86"/>
      <c r="O591" s="86"/>
      <c r="P591" s="86"/>
      <c r="Q591" s="118"/>
      <c r="R591" s="166" t="s">
        <v>44</v>
      </c>
      <c r="S591" s="170">
        <f>B631+C582</f>
        <v>8</v>
      </c>
    </row>
    <row r="592" spans="1:19" ht="24.75" customHeight="1">
      <c r="A592" s="330" t="s">
        <v>298</v>
      </c>
      <c r="B592" s="330"/>
      <c r="C592" s="330"/>
      <c r="D592" s="23">
        <v>250</v>
      </c>
      <c r="E592" s="4">
        <v>2.2</v>
      </c>
      <c r="F592" s="4">
        <v>3.5</v>
      </c>
      <c r="G592" s="4">
        <v>16.3</v>
      </c>
      <c r="H592" s="10">
        <f>E592*4+F592*9+G592*4</f>
        <v>105.5</v>
      </c>
      <c r="I592" s="5">
        <v>7.6</v>
      </c>
      <c r="J592" s="5">
        <v>0.11</v>
      </c>
      <c r="K592" s="5">
        <v>0.19</v>
      </c>
      <c r="L592" s="5">
        <v>0.24</v>
      </c>
      <c r="M592" s="5">
        <v>17.88</v>
      </c>
      <c r="N592" s="5">
        <v>65.34</v>
      </c>
      <c r="O592" s="5">
        <v>28.04</v>
      </c>
      <c r="P592" s="5">
        <v>1.01</v>
      </c>
      <c r="Q592" s="118"/>
      <c r="R592" s="166" t="s">
        <v>45</v>
      </c>
      <c r="S592" s="170">
        <f>C606</f>
        <v>6</v>
      </c>
    </row>
    <row r="593" spans="1:18" ht="24.75" customHeight="1">
      <c r="A593" s="77" t="s">
        <v>12</v>
      </c>
      <c r="B593" s="9">
        <f>C593*1.33</f>
        <v>123.69000000000001</v>
      </c>
      <c r="C593" s="3">
        <v>93</v>
      </c>
      <c r="D593" s="3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118"/>
      <c r="R593" s="166" t="s">
        <v>70</v>
      </c>
    </row>
    <row r="594" spans="1:19" ht="24.75" customHeight="1">
      <c r="A594" s="8" t="s">
        <v>13</v>
      </c>
      <c r="B594" s="16">
        <f>C594*1.43</f>
        <v>132.98999999999998</v>
      </c>
      <c r="C594" s="3">
        <v>93</v>
      </c>
      <c r="D594" s="32"/>
      <c r="E594" s="33"/>
      <c r="F594" s="33"/>
      <c r="G594" s="80"/>
      <c r="H594" s="32"/>
      <c r="I594" s="5"/>
      <c r="J594" s="5"/>
      <c r="K594" s="5"/>
      <c r="L594" s="5"/>
      <c r="M594" s="5"/>
      <c r="N594" s="5"/>
      <c r="O594" s="5"/>
      <c r="P594" s="40"/>
      <c r="Q594" s="118"/>
      <c r="R594" s="166" t="s">
        <v>60</v>
      </c>
      <c r="S594" s="170"/>
    </row>
    <row r="595" spans="1:18" ht="24.75" customHeight="1">
      <c r="A595" s="8" t="s">
        <v>14</v>
      </c>
      <c r="B595" s="16">
        <f>C595*1.54</f>
        <v>143.22</v>
      </c>
      <c r="C595" s="3">
        <v>93</v>
      </c>
      <c r="D595" s="3"/>
      <c r="E595" s="80"/>
      <c r="F595" s="80"/>
      <c r="G595" s="80"/>
      <c r="H595" s="3"/>
      <c r="I595" s="5"/>
      <c r="J595" s="5"/>
      <c r="K595" s="5"/>
      <c r="L595" s="5"/>
      <c r="M595" s="5"/>
      <c r="N595" s="5"/>
      <c r="O595" s="5"/>
      <c r="P595" s="40"/>
      <c r="R595" s="166" t="s">
        <v>71</v>
      </c>
    </row>
    <row r="596" spans="1:17" ht="43.5" customHeight="1">
      <c r="A596" s="8" t="s">
        <v>245</v>
      </c>
      <c r="B596" s="16">
        <f>C596*1.67</f>
        <v>155.31</v>
      </c>
      <c r="C596" s="3">
        <v>93</v>
      </c>
      <c r="D596" s="3"/>
      <c r="E596" s="80"/>
      <c r="F596" s="80"/>
      <c r="G596" s="80"/>
      <c r="H596" s="3"/>
      <c r="I596" s="5"/>
      <c r="J596" s="5"/>
      <c r="K596" s="5"/>
      <c r="L596" s="5"/>
      <c r="M596" s="5"/>
      <c r="N596" s="5"/>
      <c r="O596" s="5"/>
      <c r="P596" s="40"/>
      <c r="Q596" s="118"/>
    </row>
    <row r="597" spans="1:17" ht="24.75" customHeight="1">
      <c r="A597" s="77" t="s">
        <v>248</v>
      </c>
      <c r="B597" s="9">
        <f>C597*1.25</f>
        <v>25</v>
      </c>
      <c r="C597" s="3">
        <v>20</v>
      </c>
      <c r="D597" s="3"/>
      <c r="E597" s="80"/>
      <c r="F597" s="80"/>
      <c r="G597" s="80"/>
      <c r="H597" s="3"/>
      <c r="I597" s="5"/>
      <c r="J597" s="5"/>
      <c r="K597" s="5"/>
      <c r="L597" s="5"/>
      <c r="M597" s="5"/>
      <c r="N597" s="5"/>
      <c r="O597" s="5"/>
      <c r="P597" s="5"/>
      <c r="Q597" s="118"/>
    </row>
    <row r="598" spans="1:17" ht="43.5" customHeight="1">
      <c r="A598" s="8" t="s">
        <v>15</v>
      </c>
      <c r="B598" s="16">
        <f>C598*1.33</f>
        <v>26.6</v>
      </c>
      <c r="C598" s="32">
        <v>20</v>
      </c>
      <c r="D598" s="32"/>
      <c r="E598" s="33"/>
      <c r="F598" s="33"/>
      <c r="G598" s="80"/>
      <c r="H598" s="32"/>
      <c r="I598" s="5"/>
      <c r="J598" s="5"/>
      <c r="K598" s="5"/>
      <c r="L598" s="5"/>
      <c r="M598" s="5"/>
      <c r="N598" s="5"/>
      <c r="O598" s="5"/>
      <c r="P598" s="40"/>
      <c r="Q598" s="118"/>
    </row>
    <row r="599" spans="1:17" ht="24.75" customHeight="1">
      <c r="A599" s="77" t="s">
        <v>16</v>
      </c>
      <c r="B599" s="9">
        <f>C599*1.19</f>
        <v>11.899999999999999</v>
      </c>
      <c r="C599" s="3">
        <v>10</v>
      </c>
      <c r="D599" s="3"/>
      <c r="E599" s="80"/>
      <c r="F599" s="80"/>
      <c r="G599" s="80"/>
      <c r="H599" s="3"/>
      <c r="I599" s="5"/>
      <c r="J599" s="5"/>
      <c r="K599" s="5"/>
      <c r="L599" s="5"/>
      <c r="M599" s="5"/>
      <c r="N599" s="5"/>
      <c r="O599" s="5"/>
      <c r="P599" s="5"/>
      <c r="Q599" s="118"/>
    </row>
    <row r="600" spans="1:17" ht="24.75" customHeight="1">
      <c r="A600" s="77" t="s">
        <v>17</v>
      </c>
      <c r="B600" s="3">
        <v>5</v>
      </c>
      <c r="C600" s="3">
        <v>5</v>
      </c>
      <c r="D600" s="3"/>
      <c r="E600" s="80"/>
      <c r="F600" s="80"/>
      <c r="G600" s="80"/>
      <c r="H600" s="3"/>
      <c r="I600" s="5"/>
      <c r="J600" s="5"/>
      <c r="K600" s="5"/>
      <c r="L600" s="5"/>
      <c r="M600" s="5"/>
      <c r="N600" s="5"/>
      <c r="O600" s="5"/>
      <c r="P600" s="5"/>
      <c r="Q600" s="110"/>
    </row>
    <row r="601" spans="1:16" ht="24.75" customHeight="1">
      <c r="A601" s="12" t="s">
        <v>249</v>
      </c>
      <c r="B601" s="80">
        <v>0.1</v>
      </c>
      <c r="C601" s="80">
        <v>0.1</v>
      </c>
      <c r="D601" s="3"/>
      <c r="E601" s="80"/>
      <c r="F601" s="80"/>
      <c r="G601" s="80"/>
      <c r="H601" s="3"/>
      <c r="I601" s="5"/>
      <c r="J601" s="5"/>
      <c r="K601" s="5"/>
      <c r="L601" s="5"/>
      <c r="M601" s="5"/>
      <c r="N601" s="5"/>
      <c r="O601" s="5"/>
      <c r="P601" s="5"/>
    </row>
    <row r="602" spans="1:17" ht="24.75" customHeight="1">
      <c r="A602" s="330" t="s">
        <v>172</v>
      </c>
      <c r="B602" s="330"/>
      <c r="C602" s="330"/>
      <c r="D602" s="222">
        <v>100</v>
      </c>
      <c r="E602" s="4">
        <v>11.5</v>
      </c>
      <c r="F602" s="4">
        <v>14.3</v>
      </c>
      <c r="G602" s="4">
        <v>6.3</v>
      </c>
      <c r="H602" s="10">
        <f>E602*4+F602*9+G602*4</f>
        <v>199.9</v>
      </c>
      <c r="I602" s="5">
        <v>0.7714285714285715</v>
      </c>
      <c r="J602" s="5">
        <v>0.05142857142857143</v>
      </c>
      <c r="K602" s="5">
        <v>0.06428571428571428</v>
      </c>
      <c r="L602" s="5">
        <v>0.5142857142857142</v>
      </c>
      <c r="M602" s="5">
        <v>39.857142857142854</v>
      </c>
      <c r="N602" s="5">
        <v>96.42857142857143</v>
      </c>
      <c r="O602" s="5">
        <v>15.428571428571429</v>
      </c>
      <c r="P602" s="5">
        <v>1.1571428571428573</v>
      </c>
      <c r="Q602" s="107"/>
    </row>
    <row r="603" spans="1:17" ht="24.75" customHeight="1">
      <c r="A603" s="29" t="s">
        <v>28</v>
      </c>
      <c r="B603" s="26">
        <v>154</v>
      </c>
      <c r="C603" s="9">
        <v>67</v>
      </c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110"/>
    </row>
    <row r="604" spans="1:17" ht="24.75" customHeight="1">
      <c r="A604" s="29" t="s">
        <v>166</v>
      </c>
      <c r="B604" s="26">
        <f>C604</f>
        <v>67</v>
      </c>
      <c r="C604" s="9">
        <f>C603</f>
        <v>67</v>
      </c>
      <c r="D604" s="9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110"/>
    </row>
    <row r="605" spans="1:17" ht="24.75" customHeight="1">
      <c r="A605" s="81" t="s">
        <v>10</v>
      </c>
      <c r="B605" s="9">
        <v>14</v>
      </c>
      <c r="C605" s="9">
        <v>14</v>
      </c>
      <c r="D605" s="9"/>
      <c r="E605" s="9"/>
      <c r="F605" s="3"/>
      <c r="G605" s="3"/>
      <c r="H605" s="3"/>
      <c r="I605" s="24"/>
      <c r="J605" s="24"/>
      <c r="K605" s="24"/>
      <c r="L605" s="24"/>
      <c r="M605" s="24"/>
      <c r="N605" s="24"/>
      <c r="O605" s="24"/>
      <c r="P605" s="24"/>
      <c r="Q605" s="107"/>
    </row>
    <row r="606" spans="1:17" ht="24.75" customHeight="1">
      <c r="A606" s="77" t="s">
        <v>109</v>
      </c>
      <c r="B606" s="9">
        <v>6</v>
      </c>
      <c r="C606" s="9">
        <v>6</v>
      </c>
      <c r="D606" s="9"/>
      <c r="E606" s="9"/>
      <c r="F606" s="3"/>
      <c r="G606" s="3"/>
      <c r="H606" s="3"/>
      <c r="I606" s="24"/>
      <c r="J606" s="24"/>
      <c r="K606" s="24"/>
      <c r="L606" s="24"/>
      <c r="M606" s="24"/>
      <c r="N606" s="24"/>
      <c r="O606" s="24"/>
      <c r="P606" s="24"/>
      <c r="Q606" s="110"/>
    </row>
    <row r="607" spans="1:17" ht="24.75" customHeight="1">
      <c r="A607" s="8" t="s">
        <v>16</v>
      </c>
      <c r="B607" s="16">
        <f>C607*1.19</f>
        <v>7.14</v>
      </c>
      <c r="C607" s="16">
        <v>6</v>
      </c>
      <c r="D607" s="9"/>
      <c r="E607" s="9"/>
      <c r="F607" s="32"/>
      <c r="G607" s="32"/>
      <c r="H607" s="32"/>
      <c r="I607" s="53"/>
      <c r="J607" s="53"/>
      <c r="K607" s="53"/>
      <c r="L607" s="53"/>
      <c r="M607" s="53"/>
      <c r="N607" s="53"/>
      <c r="O607" s="53"/>
      <c r="P607" s="53"/>
      <c r="Q607" s="110"/>
    </row>
    <row r="608" spans="1:17" ht="24.75" customHeight="1">
      <c r="A608" s="8" t="s">
        <v>51</v>
      </c>
      <c r="B608" s="16">
        <v>13</v>
      </c>
      <c r="C608" s="16">
        <v>13</v>
      </c>
      <c r="D608" s="9"/>
      <c r="E608" s="9"/>
      <c r="F608" s="32"/>
      <c r="G608" s="32"/>
      <c r="H608" s="32"/>
      <c r="I608" s="53"/>
      <c r="J608" s="53"/>
      <c r="K608" s="53"/>
      <c r="L608" s="53"/>
      <c r="M608" s="53"/>
      <c r="N608" s="53"/>
      <c r="O608" s="53"/>
      <c r="P608" s="53"/>
      <c r="Q608" s="105"/>
    </row>
    <row r="609" spans="1:17" ht="24.75" customHeight="1">
      <c r="A609" s="8" t="s">
        <v>19</v>
      </c>
      <c r="B609" s="16">
        <v>8</v>
      </c>
      <c r="C609" s="16">
        <v>8</v>
      </c>
      <c r="D609" s="9"/>
      <c r="E609" s="9"/>
      <c r="F609" s="32"/>
      <c r="G609" s="32"/>
      <c r="H609" s="32"/>
      <c r="I609" s="53"/>
      <c r="J609" s="53"/>
      <c r="K609" s="53"/>
      <c r="L609" s="53"/>
      <c r="M609" s="53"/>
      <c r="N609" s="53"/>
      <c r="O609" s="53"/>
      <c r="P609" s="53"/>
      <c r="Q609" s="103"/>
    </row>
    <row r="610" spans="1:17" ht="24.75" customHeight="1">
      <c r="A610" s="12" t="s">
        <v>167</v>
      </c>
      <c r="B610" s="32">
        <v>3</v>
      </c>
      <c r="C610" s="32">
        <v>3</v>
      </c>
      <c r="D610" s="9"/>
      <c r="E610" s="9"/>
      <c r="F610" s="23"/>
      <c r="G610" s="23"/>
      <c r="H610" s="23"/>
      <c r="I610" s="59"/>
      <c r="J610" s="59"/>
      <c r="K610" s="59"/>
      <c r="L610" s="59"/>
      <c r="M610" s="59"/>
      <c r="N610" s="59"/>
      <c r="O610" s="59"/>
      <c r="P610" s="59"/>
      <c r="Q610" s="112"/>
    </row>
    <row r="611" spans="1:17" ht="24.75" customHeight="1">
      <c r="A611" s="8" t="s">
        <v>168</v>
      </c>
      <c r="B611" s="16"/>
      <c r="C611" s="16">
        <v>90</v>
      </c>
      <c r="D611" s="9"/>
      <c r="E611" s="9"/>
      <c r="F611" s="32"/>
      <c r="G611" s="32"/>
      <c r="H611" s="32"/>
      <c r="I611" s="53"/>
      <c r="J611" s="53"/>
      <c r="K611" s="53"/>
      <c r="L611" s="53"/>
      <c r="M611" s="53"/>
      <c r="N611" s="53"/>
      <c r="O611" s="53"/>
      <c r="P611" s="53"/>
      <c r="Q611" s="112"/>
    </row>
    <row r="612" spans="1:17" ht="24.75" customHeight="1">
      <c r="A612" s="12" t="s">
        <v>169</v>
      </c>
      <c r="B612" s="32">
        <v>10</v>
      </c>
      <c r="C612" s="32">
        <v>10</v>
      </c>
      <c r="D612" s="9"/>
      <c r="E612" s="32"/>
      <c r="F612" s="23"/>
      <c r="G612" s="23"/>
      <c r="H612" s="23"/>
      <c r="I612" s="59"/>
      <c r="J612" s="59"/>
      <c r="K612" s="59"/>
      <c r="L612" s="59"/>
      <c r="M612" s="59"/>
      <c r="N612" s="59"/>
      <c r="O612" s="59"/>
      <c r="P612" s="59"/>
      <c r="Q612" s="112"/>
    </row>
    <row r="613" spans="1:17" ht="24.75" customHeight="1">
      <c r="A613" s="380" t="s">
        <v>142</v>
      </c>
      <c r="B613" s="380"/>
      <c r="C613" s="380"/>
      <c r="D613" s="380"/>
      <c r="E613" s="380"/>
      <c r="F613" s="380"/>
      <c r="G613" s="380"/>
      <c r="H613" s="380"/>
      <c r="I613" s="380"/>
      <c r="J613" s="380"/>
      <c r="K613" s="380"/>
      <c r="L613" s="380"/>
      <c r="M613" s="380"/>
      <c r="N613" s="380"/>
      <c r="O613" s="380"/>
      <c r="P613" s="380"/>
      <c r="Q613" s="105"/>
    </row>
    <row r="614" spans="1:17" ht="24.75" customHeight="1">
      <c r="A614" s="368" t="s">
        <v>224</v>
      </c>
      <c r="B614" s="368"/>
      <c r="C614" s="368"/>
      <c r="D614" s="54">
        <v>120</v>
      </c>
      <c r="E614" s="55">
        <v>10.5</v>
      </c>
      <c r="F614" s="55">
        <v>17.2</v>
      </c>
      <c r="G614" s="4">
        <v>16.5</v>
      </c>
      <c r="H614" s="10">
        <f>E614*4+F614*9+G614*4</f>
        <v>262.79999999999995</v>
      </c>
      <c r="I614" s="5">
        <v>0.4</v>
      </c>
      <c r="J614" s="5">
        <v>0.05333333333333333</v>
      </c>
      <c r="K614" s="5">
        <v>0.026666666666666665</v>
      </c>
      <c r="L614" s="5">
        <v>1.8577777777777778</v>
      </c>
      <c r="M614" s="5">
        <v>49.15555555555556</v>
      </c>
      <c r="N614" s="5">
        <v>106.02666666666666</v>
      </c>
      <c r="O614" s="5">
        <v>20</v>
      </c>
      <c r="P614" s="5">
        <v>0.7200000000000001</v>
      </c>
      <c r="Q614" s="110"/>
    </row>
    <row r="615" spans="1:17" ht="24.75" customHeight="1">
      <c r="A615" s="29" t="s">
        <v>28</v>
      </c>
      <c r="B615" s="26">
        <f>C615*1.12</f>
        <v>151.20000000000002</v>
      </c>
      <c r="C615" s="9">
        <v>135</v>
      </c>
      <c r="D615" s="3"/>
      <c r="E615" s="3"/>
      <c r="F615" s="3"/>
      <c r="G615" s="3"/>
      <c r="H615" s="3"/>
      <c r="I615" s="6"/>
      <c r="J615" s="6"/>
      <c r="K615" s="6"/>
      <c r="L615" s="6"/>
      <c r="M615" s="6"/>
      <c r="N615" s="6"/>
      <c r="O615" s="6"/>
      <c r="P615" s="6"/>
      <c r="Q615" s="110"/>
    </row>
    <row r="616" spans="1:17" ht="43.5" customHeight="1">
      <c r="A616" s="29" t="s">
        <v>226</v>
      </c>
      <c r="B616" s="26">
        <f>C616*1.054</f>
        <v>142.29000000000002</v>
      </c>
      <c r="C616" s="9">
        <v>135</v>
      </c>
      <c r="D616" s="3"/>
      <c r="E616" s="3"/>
      <c r="F616" s="3"/>
      <c r="G616" s="3"/>
      <c r="H616" s="3"/>
      <c r="I616" s="6"/>
      <c r="J616" s="6"/>
      <c r="K616" s="6"/>
      <c r="L616" s="6"/>
      <c r="M616" s="6"/>
      <c r="N616" s="6"/>
      <c r="O616" s="6"/>
      <c r="P616" s="6"/>
      <c r="Q616" s="110"/>
    </row>
    <row r="617" spans="1:17" ht="24.75" customHeight="1">
      <c r="A617" s="8" t="s">
        <v>11</v>
      </c>
      <c r="B617" s="16">
        <v>4</v>
      </c>
      <c r="C617" s="16">
        <v>4</v>
      </c>
      <c r="D617" s="3"/>
      <c r="E617" s="32"/>
      <c r="F617" s="3"/>
      <c r="G617" s="3"/>
      <c r="H617" s="32"/>
      <c r="I617" s="32"/>
      <c r="J617" s="3"/>
      <c r="K617" s="32"/>
      <c r="L617" s="32"/>
      <c r="M617" s="32"/>
      <c r="N617" s="32"/>
      <c r="O617" s="32"/>
      <c r="P617" s="32"/>
      <c r="Q617" s="107"/>
    </row>
    <row r="618" spans="1:17" ht="24.75" customHeight="1">
      <c r="A618" s="197" t="s">
        <v>225</v>
      </c>
      <c r="B618" s="16"/>
      <c r="C618" s="16"/>
      <c r="D618" s="32"/>
      <c r="E618" s="32"/>
      <c r="F618" s="3"/>
      <c r="G618" s="3"/>
      <c r="H618" s="16"/>
      <c r="I618" s="6"/>
      <c r="J618" s="6"/>
      <c r="K618" s="6"/>
      <c r="L618" s="6"/>
      <c r="M618" s="6"/>
      <c r="N618" s="6"/>
      <c r="O618" s="6"/>
      <c r="P618" s="6"/>
      <c r="Q618" s="107"/>
    </row>
    <row r="619" spans="1:17" ht="24.75" customHeight="1">
      <c r="A619" s="12" t="s">
        <v>101</v>
      </c>
      <c r="B619" s="16">
        <v>40</v>
      </c>
      <c r="C619" s="16">
        <v>40</v>
      </c>
      <c r="D619" s="23"/>
      <c r="E619" s="13"/>
      <c r="F619" s="4"/>
      <c r="G619" s="4"/>
      <c r="H619" s="10"/>
      <c r="I619" s="5"/>
      <c r="J619" s="5"/>
      <c r="K619" s="5"/>
      <c r="L619" s="5"/>
      <c r="M619" s="5"/>
      <c r="N619" s="5"/>
      <c r="O619" s="5"/>
      <c r="P619" s="5"/>
      <c r="Q619" s="107"/>
    </row>
    <row r="620" spans="1:17" ht="24.75" customHeight="1">
      <c r="A620" s="12" t="s">
        <v>17</v>
      </c>
      <c r="B620" s="16">
        <v>4</v>
      </c>
      <c r="C620" s="16">
        <v>4</v>
      </c>
      <c r="D620" s="32"/>
      <c r="E620" s="32"/>
      <c r="F620" s="3"/>
      <c r="G620" s="3"/>
      <c r="H620" s="32"/>
      <c r="I620" s="6"/>
      <c r="J620" s="6"/>
      <c r="K620" s="6"/>
      <c r="L620" s="6"/>
      <c r="M620" s="6"/>
      <c r="N620" s="6"/>
      <c r="O620" s="6"/>
      <c r="P620" s="6"/>
      <c r="Q620" s="107"/>
    </row>
    <row r="621" spans="1:17" ht="24.75" customHeight="1">
      <c r="A621" s="12" t="s">
        <v>19</v>
      </c>
      <c r="B621" s="16">
        <v>4.4</v>
      </c>
      <c r="C621" s="16">
        <v>4.4</v>
      </c>
      <c r="D621" s="32"/>
      <c r="E621" s="32"/>
      <c r="F621" s="3"/>
      <c r="G621" s="3"/>
      <c r="H621" s="32"/>
      <c r="I621" s="6"/>
      <c r="J621" s="6"/>
      <c r="K621" s="6"/>
      <c r="L621" s="6"/>
      <c r="M621" s="6"/>
      <c r="N621" s="6"/>
      <c r="O621" s="6"/>
      <c r="P621" s="6"/>
      <c r="Q621" s="107"/>
    </row>
    <row r="622" spans="1:17" ht="24.75" customHeight="1">
      <c r="A622" s="366" t="s">
        <v>212</v>
      </c>
      <c r="B622" s="366"/>
      <c r="C622" s="366"/>
      <c r="D622" s="198" t="s">
        <v>213</v>
      </c>
      <c r="E622" s="32"/>
      <c r="F622" s="23"/>
      <c r="G622" s="23"/>
      <c r="H622" s="23"/>
      <c r="I622" s="59"/>
      <c r="J622" s="59"/>
      <c r="K622" s="59"/>
      <c r="L622" s="59"/>
      <c r="M622" s="59"/>
      <c r="N622" s="59"/>
      <c r="O622" s="59"/>
      <c r="P622" s="59"/>
      <c r="Q622" s="107"/>
    </row>
    <row r="623" spans="1:17" ht="24.75" customHeight="1">
      <c r="A623" s="364" t="s">
        <v>211</v>
      </c>
      <c r="B623" s="364"/>
      <c r="C623" s="364"/>
      <c r="D623" s="23">
        <v>100</v>
      </c>
      <c r="E623" s="63">
        <v>2.4444444444444446</v>
      </c>
      <c r="F623" s="95">
        <v>2.888888888888889</v>
      </c>
      <c r="G623" s="95">
        <v>11.555555555555555</v>
      </c>
      <c r="H623" s="39">
        <f>E623*4+F623*9+G623*4</f>
        <v>82</v>
      </c>
      <c r="I623" s="5">
        <v>7.722222222222222</v>
      </c>
      <c r="J623" s="5">
        <v>0.05555555555555555</v>
      </c>
      <c r="K623" s="5">
        <v>0.016666666666666666</v>
      </c>
      <c r="L623" s="5">
        <v>0.05555555555555555</v>
      </c>
      <c r="M623" s="5">
        <v>6.111111111111111</v>
      </c>
      <c r="N623" s="5">
        <v>29.444444444444443</v>
      </c>
      <c r="O623" s="5">
        <v>11.11111111111111</v>
      </c>
      <c r="P623" s="5">
        <v>0.4444444444444444</v>
      </c>
      <c r="Q623" s="110"/>
    </row>
    <row r="624" spans="1:17" ht="24.75" customHeight="1">
      <c r="A624" s="8" t="s">
        <v>12</v>
      </c>
      <c r="B624" s="16">
        <f>C624*1.33</f>
        <v>136.99</v>
      </c>
      <c r="C624" s="32">
        <v>103</v>
      </c>
      <c r="D624" s="32"/>
      <c r="E624" s="33"/>
      <c r="F624" s="80"/>
      <c r="G624" s="80"/>
      <c r="H624" s="32"/>
      <c r="I624" s="6"/>
      <c r="J624" s="6"/>
      <c r="K624" s="6"/>
      <c r="L624" s="6"/>
      <c r="M624" s="6"/>
      <c r="N624" s="6"/>
      <c r="O624" s="6"/>
      <c r="P624" s="6"/>
      <c r="Q624" s="110"/>
    </row>
    <row r="625" spans="1:17" ht="24.75" customHeight="1">
      <c r="A625" s="8" t="s">
        <v>13</v>
      </c>
      <c r="B625" s="16">
        <f>C625*1.43</f>
        <v>147.29</v>
      </c>
      <c r="C625" s="32">
        <v>103</v>
      </c>
      <c r="D625" s="32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110"/>
    </row>
    <row r="626" spans="1:17" ht="24.75" customHeight="1">
      <c r="A626" s="8" t="s">
        <v>14</v>
      </c>
      <c r="B626" s="16">
        <f>C626*1.54</f>
        <v>158.62</v>
      </c>
      <c r="C626" s="32">
        <v>103</v>
      </c>
      <c r="D626" s="32"/>
      <c r="E626" s="33"/>
      <c r="F626" s="80"/>
      <c r="G626" s="80"/>
      <c r="H626" s="32"/>
      <c r="I626" s="24"/>
      <c r="J626" s="24"/>
      <c r="K626" s="24"/>
      <c r="L626" s="24"/>
      <c r="M626" s="24"/>
      <c r="N626" s="24"/>
      <c r="O626" s="24"/>
      <c r="P626" s="24"/>
      <c r="Q626" s="110"/>
    </row>
    <row r="627" spans="1:17" ht="24.75" customHeight="1">
      <c r="A627" s="46" t="s">
        <v>147</v>
      </c>
      <c r="B627" s="16">
        <f>C627*1.67</f>
        <v>172.01</v>
      </c>
      <c r="C627" s="32">
        <v>103</v>
      </c>
      <c r="D627" s="32"/>
      <c r="E627" s="33"/>
      <c r="F627" s="80"/>
      <c r="G627" s="80"/>
      <c r="H627" s="32"/>
      <c r="I627" s="24"/>
      <c r="J627" s="24"/>
      <c r="K627" s="24"/>
      <c r="L627" s="24"/>
      <c r="M627" s="24"/>
      <c r="N627" s="24"/>
      <c r="O627" s="24"/>
      <c r="P627" s="24"/>
      <c r="Q627" s="110"/>
    </row>
    <row r="628" spans="1:17" ht="24.75" customHeight="1">
      <c r="A628" s="77" t="s">
        <v>197</v>
      </c>
      <c r="B628" s="3">
        <v>4</v>
      </c>
      <c r="C628" s="3">
        <v>4</v>
      </c>
      <c r="D628" s="32"/>
      <c r="E628" s="80"/>
      <c r="F628" s="80"/>
      <c r="G628" s="80"/>
      <c r="H628" s="3"/>
      <c r="I628" s="6"/>
      <c r="J628" s="6"/>
      <c r="K628" s="6"/>
      <c r="L628" s="6"/>
      <c r="M628" s="6"/>
      <c r="N628" s="6"/>
      <c r="O628" s="6"/>
      <c r="P628" s="6"/>
      <c r="Q628" s="110"/>
    </row>
    <row r="629" spans="1:17" ht="43.5" customHeight="1">
      <c r="A629" s="325" t="s">
        <v>31</v>
      </c>
      <c r="B629" s="325"/>
      <c r="C629" s="325"/>
      <c r="D629" s="23">
        <v>80</v>
      </c>
      <c r="E629" s="13">
        <v>1.5</v>
      </c>
      <c r="F629" s="13">
        <v>2</v>
      </c>
      <c r="G629" s="13">
        <v>4.8</v>
      </c>
      <c r="H629" s="39">
        <f>E629*4+F629*9+G629*4</f>
        <v>43.2</v>
      </c>
      <c r="I629" s="5">
        <v>16.884444444444448</v>
      </c>
      <c r="J629" s="5">
        <v>0.026666666666666665</v>
      </c>
      <c r="K629" s="5">
        <v>0</v>
      </c>
      <c r="L629" s="5">
        <v>1.1244444444444444</v>
      </c>
      <c r="M629" s="5">
        <v>41.36</v>
      </c>
      <c r="N629" s="5">
        <v>31.133333333333333</v>
      </c>
      <c r="O629" s="5">
        <v>15.977777777777778</v>
      </c>
      <c r="P629" s="5">
        <v>0.5911111111111111</v>
      </c>
      <c r="Q629" s="110"/>
    </row>
    <row r="630" spans="1:17" ht="24.75" customHeight="1">
      <c r="A630" s="12" t="s">
        <v>29</v>
      </c>
      <c r="B630" s="16">
        <f>C630*1.25</f>
        <v>115</v>
      </c>
      <c r="C630" s="16">
        <v>92</v>
      </c>
      <c r="D630" s="33"/>
      <c r="E630" s="32"/>
      <c r="F630" s="32"/>
      <c r="G630" s="32"/>
      <c r="H630" s="32"/>
      <c r="I630" s="24"/>
      <c r="J630" s="24"/>
      <c r="K630" s="24"/>
      <c r="L630" s="24"/>
      <c r="M630" s="24"/>
      <c r="N630" s="24"/>
      <c r="O630" s="24"/>
      <c r="P630" s="24"/>
      <c r="Q630" s="110"/>
    </row>
    <row r="631" spans="1:17" ht="24.75" customHeight="1">
      <c r="A631" s="8" t="s">
        <v>11</v>
      </c>
      <c r="B631" s="16">
        <v>3</v>
      </c>
      <c r="C631" s="16">
        <v>3</v>
      </c>
      <c r="D631" s="33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110"/>
    </row>
    <row r="632" spans="1:17" ht="43.5" customHeight="1">
      <c r="A632" s="46" t="s">
        <v>144</v>
      </c>
      <c r="B632" s="33">
        <f>C632*1.25</f>
        <v>6.25</v>
      </c>
      <c r="C632" s="32">
        <v>5</v>
      </c>
      <c r="D632" s="33"/>
      <c r="E632" s="32"/>
      <c r="F632" s="32"/>
      <c r="G632" s="32"/>
      <c r="H632" s="32"/>
      <c r="I632" s="24"/>
      <c r="J632" s="24"/>
      <c r="K632" s="24"/>
      <c r="L632" s="24"/>
      <c r="M632" s="24"/>
      <c r="N632" s="24"/>
      <c r="O632" s="24"/>
      <c r="P632" s="24"/>
      <c r="Q632" s="108"/>
    </row>
    <row r="633" spans="1:17" ht="43.5" customHeight="1">
      <c r="A633" s="46" t="s">
        <v>15</v>
      </c>
      <c r="B633" s="33">
        <f>C633*1.33</f>
        <v>6.65</v>
      </c>
      <c r="C633" s="32">
        <v>5</v>
      </c>
      <c r="D633" s="33"/>
      <c r="E633" s="32"/>
      <c r="F633" s="23"/>
      <c r="G633" s="23"/>
      <c r="H633" s="23"/>
      <c r="I633" s="196"/>
      <c r="J633" s="196"/>
      <c r="K633" s="196"/>
      <c r="L633" s="196"/>
      <c r="M633" s="196"/>
      <c r="N633" s="196"/>
      <c r="O633" s="196"/>
      <c r="P633" s="196"/>
      <c r="Q633" s="105"/>
    </row>
    <row r="634" spans="1:17" ht="24.75" customHeight="1">
      <c r="A634" s="8" t="s">
        <v>16</v>
      </c>
      <c r="B634" s="16">
        <f>C634*1.19</f>
        <v>4.76</v>
      </c>
      <c r="C634" s="32">
        <v>4</v>
      </c>
      <c r="D634" s="33"/>
      <c r="E634" s="32"/>
      <c r="F634" s="23"/>
      <c r="G634" s="23"/>
      <c r="H634" s="23"/>
      <c r="I634" s="196"/>
      <c r="J634" s="196"/>
      <c r="K634" s="196"/>
      <c r="L634" s="196"/>
      <c r="M634" s="196"/>
      <c r="N634" s="196"/>
      <c r="O634" s="196"/>
      <c r="P634" s="196"/>
      <c r="Q634" s="110"/>
    </row>
    <row r="635" spans="1:17" ht="45" customHeight="1">
      <c r="A635" s="12" t="s">
        <v>52</v>
      </c>
      <c r="B635" s="32">
        <v>3</v>
      </c>
      <c r="C635" s="32">
        <v>3</v>
      </c>
      <c r="D635" s="33"/>
      <c r="E635" s="32"/>
      <c r="F635" s="23"/>
      <c r="G635" s="23"/>
      <c r="H635" s="23"/>
      <c r="I635" s="196"/>
      <c r="J635" s="196"/>
      <c r="K635" s="196"/>
      <c r="L635" s="196"/>
      <c r="M635" s="196"/>
      <c r="N635" s="196"/>
      <c r="O635" s="196"/>
      <c r="P635" s="196"/>
      <c r="Q635" s="110"/>
    </row>
    <row r="636" spans="1:17" ht="24.75" customHeight="1">
      <c r="A636" s="8" t="s">
        <v>19</v>
      </c>
      <c r="B636" s="16">
        <v>1</v>
      </c>
      <c r="C636" s="16">
        <v>1</v>
      </c>
      <c r="D636" s="33"/>
      <c r="E636" s="32"/>
      <c r="F636" s="23"/>
      <c r="G636" s="23"/>
      <c r="H636" s="23"/>
      <c r="I636" s="196"/>
      <c r="J636" s="196"/>
      <c r="K636" s="196"/>
      <c r="L636" s="196"/>
      <c r="M636" s="196"/>
      <c r="N636" s="196"/>
      <c r="O636" s="196"/>
      <c r="P636" s="196"/>
      <c r="Q636" s="108"/>
    </row>
    <row r="637" spans="1:17" ht="24.75" customHeight="1">
      <c r="A637" s="8" t="s">
        <v>4</v>
      </c>
      <c r="B637" s="33">
        <v>0.4</v>
      </c>
      <c r="C637" s="33">
        <v>0.4</v>
      </c>
      <c r="D637" s="33"/>
      <c r="E637" s="32"/>
      <c r="F637" s="23"/>
      <c r="G637" s="23"/>
      <c r="H637" s="23"/>
      <c r="I637" s="196"/>
      <c r="J637" s="196"/>
      <c r="K637" s="196"/>
      <c r="L637" s="196"/>
      <c r="M637" s="196"/>
      <c r="N637" s="196"/>
      <c r="O637" s="196"/>
      <c r="P637" s="196"/>
      <c r="Q637" s="110"/>
    </row>
    <row r="638" spans="1:17" ht="24.75" customHeight="1">
      <c r="A638" s="330" t="s">
        <v>155</v>
      </c>
      <c r="B638" s="330"/>
      <c r="C638" s="330"/>
      <c r="D638" s="51">
        <v>200</v>
      </c>
      <c r="E638" s="23">
        <v>0.2</v>
      </c>
      <c r="F638" s="23">
        <v>0.2</v>
      </c>
      <c r="G638" s="23">
        <v>27.5</v>
      </c>
      <c r="H638" s="88">
        <f>E638*4+F638*9+G638*4</f>
        <v>112.6</v>
      </c>
      <c r="I638" s="5">
        <v>1.6</v>
      </c>
      <c r="J638" s="5">
        <v>0.01</v>
      </c>
      <c r="K638" s="5">
        <v>0</v>
      </c>
      <c r="L638" s="40">
        <v>0.08</v>
      </c>
      <c r="M638" s="5">
        <v>6.79</v>
      </c>
      <c r="N638" s="40">
        <v>0.91</v>
      </c>
      <c r="O638" s="40">
        <v>3.42</v>
      </c>
      <c r="P638" s="40">
        <v>0.91</v>
      </c>
      <c r="Q638" s="110"/>
    </row>
    <row r="639" spans="1:17" ht="24.75" customHeight="1">
      <c r="A639" s="81" t="s">
        <v>156</v>
      </c>
      <c r="B639" s="159">
        <f>C639*1.14</f>
        <v>45.599999999999994</v>
      </c>
      <c r="C639" s="252">
        <v>40</v>
      </c>
      <c r="D639" s="3"/>
      <c r="E639" s="3"/>
      <c r="F639" s="3"/>
      <c r="G639" s="3"/>
      <c r="H639" s="3"/>
      <c r="I639" s="24"/>
      <c r="J639" s="24"/>
      <c r="K639" s="24"/>
      <c r="L639" s="24"/>
      <c r="M639" s="24"/>
      <c r="N639" s="24"/>
      <c r="O639" s="24"/>
      <c r="P639" s="24"/>
      <c r="Q639" s="110"/>
    </row>
    <row r="640" spans="1:17" ht="43.5" customHeight="1">
      <c r="A640" s="77" t="s">
        <v>4</v>
      </c>
      <c r="B640" s="3">
        <v>20</v>
      </c>
      <c r="C640" s="3">
        <v>20</v>
      </c>
      <c r="D640" s="3"/>
      <c r="E640" s="3"/>
      <c r="F640" s="3"/>
      <c r="G640" s="3"/>
      <c r="H640" s="3"/>
      <c r="I640" s="24"/>
      <c r="J640" s="24"/>
      <c r="K640" s="24"/>
      <c r="L640" s="24"/>
      <c r="M640" s="24"/>
      <c r="N640" s="24"/>
      <c r="O640" s="24"/>
      <c r="P640" s="24"/>
      <c r="Q640" s="110"/>
    </row>
    <row r="641" spans="1:17" ht="43.5" customHeight="1">
      <c r="A641" s="351" t="s">
        <v>199</v>
      </c>
      <c r="B641" s="351"/>
      <c r="C641" s="351"/>
      <c r="D641" s="84">
        <v>160</v>
      </c>
      <c r="E641" s="85">
        <v>0.26</v>
      </c>
      <c r="F641" s="85">
        <v>0</v>
      </c>
      <c r="G641" s="85">
        <v>24</v>
      </c>
      <c r="H641" s="10">
        <f>E641*4+F641*9+G641*4</f>
        <v>97.04</v>
      </c>
      <c r="I641" s="5">
        <v>23.4</v>
      </c>
      <c r="J641" s="5">
        <v>0.026000000000000002</v>
      </c>
      <c r="K641" s="5">
        <v>0.013000000000000001</v>
      </c>
      <c r="L641" s="5">
        <v>0.026</v>
      </c>
      <c r="M641" s="5">
        <v>34.233333333333334</v>
      </c>
      <c r="N641" s="5">
        <v>29.466666666666665</v>
      </c>
      <c r="O641" s="5">
        <v>24.266666666666666</v>
      </c>
      <c r="P641" s="5">
        <v>0.9533333333333334</v>
      </c>
      <c r="Q641" s="110"/>
    </row>
    <row r="642" spans="1:17" ht="24.75" customHeight="1">
      <c r="A642" s="364" t="s">
        <v>18</v>
      </c>
      <c r="B642" s="364"/>
      <c r="C642" s="364"/>
      <c r="D642" s="210">
        <v>20</v>
      </c>
      <c r="E642" s="95">
        <v>1.64</v>
      </c>
      <c r="F642" s="95">
        <v>0.28</v>
      </c>
      <c r="G642" s="95">
        <v>7.2</v>
      </c>
      <c r="H642" s="20">
        <v>39</v>
      </c>
      <c r="I642" s="99">
        <v>0</v>
      </c>
      <c r="J642" s="99">
        <v>0.05</v>
      </c>
      <c r="K642" s="99">
        <v>0</v>
      </c>
      <c r="L642" s="99">
        <v>0</v>
      </c>
      <c r="M642" s="99">
        <v>6.6</v>
      </c>
      <c r="N642" s="99">
        <v>43.6</v>
      </c>
      <c r="O642" s="99">
        <v>12.4</v>
      </c>
      <c r="P642" s="99">
        <v>0.84</v>
      </c>
      <c r="Q642" s="110"/>
    </row>
    <row r="643" spans="1:17" ht="24.75" customHeight="1">
      <c r="A643" s="50" t="s">
        <v>59</v>
      </c>
      <c r="B643" s="32"/>
      <c r="C643" s="32"/>
      <c r="D643" s="51">
        <v>20</v>
      </c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110"/>
    </row>
    <row r="644" spans="1:17" ht="24.75" customHeight="1">
      <c r="A644" s="335" t="s">
        <v>30</v>
      </c>
      <c r="B644" s="335"/>
      <c r="C644" s="335"/>
      <c r="D644" s="222">
        <v>60</v>
      </c>
      <c r="E644" s="4">
        <v>3.96</v>
      </c>
      <c r="F644" s="4">
        <v>0.72</v>
      </c>
      <c r="G644" s="4">
        <v>20.46</v>
      </c>
      <c r="H644" s="10">
        <v>108.6</v>
      </c>
      <c r="I644" s="5">
        <v>0</v>
      </c>
      <c r="J644" s="5">
        <v>0.10799999999999998</v>
      </c>
      <c r="K644" s="5">
        <v>0</v>
      </c>
      <c r="L644" s="5">
        <v>0</v>
      </c>
      <c r="M644" s="5">
        <v>21</v>
      </c>
      <c r="N644" s="5">
        <v>94.8</v>
      </c>
      <c r="O644" s="5">
        <v>28.2</v>
      </c>
      <c r="P644" s="5">
        <v>2.34</v>
      </c>
      <c r="Q644" s="110"/>
    </row>
    <row r="645" spans="1:17" ht="24.75" customHeight="1">
      <c r="A645" s="336" t="s">
        <v>251</v>
      </c>
      <c r="B645" s="337"/>
      <c r="C645" s="337"/>
      <c r="D645" s="338"/>
      <c r="E645" s="83">
        <f>E646+E648</f>
        <v>10.125</v>
      </c>
      <c r="F645" s="83">
        <f aca="true" t="shared" si="25" ref="F645:P645">F646+F648</f>
        <v>15.75</v>
      </c>
      <c r="G645" s="83">
        <f t="shared" si="25"/>
        <v>61.7</v>
      </c>
      <c r="H645" s="83">
        <f t="shared" si="25"/>
        <v>429.05000000000007</v>
      </c>
      <c r="I645" s="82">
        <f t="shared" si="25"/>
        <v>1</v>
      </c>
      <c r="J645" s="82">
        <f t="shared" si="25"/>
        <v>0.1</v>
      </c>
      <c r="K645" s="82">
        <f t="shared" si="25"/>
        <v>0</v>
      </c>
      <c r="L645" s="82">
        <f t="shared" si="25"/>
        <v>0.7075000000000001</v>
      </c>
      <c r="M645" s="83">
        <f t="shared" si="25"/>
        <v>353.75</v>
      </c>
      <c r="N645" s="83">
        <f t="shared" si="25"/>
        <v>416</v>
      </c>
      <c r="O645" s="83">
        <f t="shared" si="25"/>
        <v>14.575</v>
      </c>
      <c r="P645" s="83">
        <f t="shared" si="25"/>
        <v>0.03</v>
      </c>
      <c r="Q645" s="110"/>
    </row>
    <row r="646" spans="1:17" ht="24.75" customHeight="1">
      <c r="A646" s="339" t="s">
        <v>261</v>
      </c>
      <c r="B646" s="340"/>
      <c r="C646" s="341"/>
      <c r="D646" s="222">
        <v>100</v>
      </c>
      <c r="E646" s="4">
        <v>4.625</v>
      </c>
      <c r="F646" s="4">
        <v>7.75</v>
      </c>
      <c r="G646" s="4">
        <v>52.5</v>
      </c>
      <c r="H646" s="10">
        <v>298.25000000000006</v>
      </c>
      <c r="I646" s="5">
        <v>1</v>
      </c>
      <c r="J646" s="5">
        <v>0</v>
      </c>
      <c r="K646" s="5">
        <v>0</v>
      </c>
      <c r="L646" s="5">
        <v>0.6875000000000001</v>
      </c>
      <c r="M646" s="5">
        <v>73.75</v>
      </c>
      <c r="N646" s="5">
        <v>150</v>
      </c>
      <c r="O646" s="5">
        <v>9.375</v>
      </c>
      <c r="P646" s="5">
        <v>0</v>
      </c>
      <c r="Q646" s="110"/>
    </row>
    <row r="647" spans="1:19" ht="24.75" customHeight="1">
      <c r="A647" s="330" t="s">
        <v>294</v>
      </c>
      <c r="B647" s="330"/>
      <c r="C647" s="330"/>
      <c r="D647" s="23">
        <v>80</v>
      </c>
      <c r="E647" s="33"/>
      <c r="F647" s="33"/>
      <c r="G647" s="33"/>
      <c r="H647" s="261"/>
      <c r="I647" s="6"/>
      <c r="J647" s="6"/>
      <c r="K647" s="6"/>
      <c r="L647" s="47"/>
      <c r="M647" s="6"/>
      <c r="N647" s="47"/>
      <c r="O647" s="47"/>
      <c r="P647" s="47"/>
      <c r="Q647" s="110"/>
      <c r="R647" s="162">
        <v>10</v>
      </c>
      <c r="S647" s="162"/>
    </row>
    <row r="648" spans="1:19" ht="24.75" customHeight="1">
      <c r="A648" s="237" t="s">
        <v>268</v>
      </c>
      <c r="B648" s="3">
        <v>207</v>
      </c>
      <c r="C648" s="3">
        <v>200</v>
      </c>
      <c r="D648" s="238">
        <v>200</v>
      </c>
      <c r="E648" s="22">
        <v>5.5</v>
      </c>
      <c r="F648" s="22">
        <v>8</v>
      </c>
      <c r="G648" s="22">
        <v>9.2</v>
      </c>
      <c r="H648" s="88">
        <f>E648*4+F648*9+G648*4</f>
        <v>130.8</v>
      </c>
      <c r="I648" s="5">
        <v>0</v>
      </c>
      <c r="J648" s="5">
        <v>0.1</v>
      </c>
      <c r="K648" s="5">
        <v>0</v>
      </c>
      <c r="L648" s="5">
        <v>0.02</v>
      </c>
      <c r="M648" s="5">
        <v>280</v>
      </c>
      <c r="N648" s="5">
        <v>266</v>
      </c>
      <c r="O648" s="5">
        <v>5.2</v>
      </c>
      <c r="P648" s="5">
        <v>0.03</v>
      </c>
      <c r="Q648" s="110"/>
      <c r="R648" s="166" t="s">
        <v>30</v>
      </c>
      <c r="S648" s="162">
        <f>D705</f>
        <v>60</v>
      </c>
    </row>
    <row r="649" spans="1:19" ht="24.75" customHeight="1">
      <c r="A649" s="342" t="s">
        <v>259</v>
      </c>
      <c r="B649" s="343"/>
      <c r="C649" s="343"/>
      <c r="D649" s="343"/>
      <c r="E649" s="92">
        <f aca="true" t="shared" si="26" ref="E649:P649">E576+E645</f>
        <v>43.162777777777784</v>
      </c>
      <c r="F649" s="92">
        <f t="shared" si="26"/>
        <v>54.138888888888886</v>
      </c>
      <c r="G649" s="92">
        <f t="shared" si="26"/>
        <v>185.81555555555553</v>
      </c>
      <c r="H649" s="91">
        <f t="shared" si="26"/>
        <v>1408.7233333333334</v>
      </c>
      <c r="I649" s="92">
        <f t="shared" si="26"/>
        <v>59.04476190476191</v>
      </c>
      <c r="J649" s="92">
        <f t="shared" si="26"/>
        <v>0.7276507936507937</v>
      </c>
      <c r="K649" s="92">
        <f t="shared" si="26"/>
        <v>0.783952380952381</v>
      </c>
      <c r="L649" s="92">
        <f t="shared" si="26"/>
        <v>5.464452380952381</v>
      </c>
      <c r="M649" s="92">
        <f t="shared" si="26"/>
        <v>810.0482539682539</v>
      </c>
      <c r="N649" s="91">
        <f t="shared" si="26"/>
        <v>1036.0563492063493</v>
      </c>
      <c r="O649" s="92">
        <f t="shared" si="26"/>
        <v>213.53579365079364</v>
      </c>
      <c r="P649" s="92">
        <f t="shared" si="26"/>
        <v>9.442698412698412</v>
      </c>
      <c r="Q649" s="110"/>
      <c r="R649" s="166" t="s">
        <v>32</v>
      </c>
      <c r="S649" s="180">
        <f>D703+B677+D707</f>
        <v>169</v>
      </c>
    </row>
    <row r="650" spans="1:19" ht="24.75" customHeight="1">
      <c r="A650" s="362" t="s">
        <v>103</v>
      </c>
      <c r="B650" s="362"/>
      <c r="C650" s="362"/>
      <c r="D650" s="362"/>
      <c r="E650" s="362"/>
      <c r="F650" s="362"/>
      <c r="G650" s="362"/>
      <c r="H650" s="362"/>
      <c r="I650" s="362"/>
      <c r="J650" s="362"/>
      <c r="K650" s="362"/>
      <c r="L650" s="362"/>
      <c r="M650" s="362"/>
      <c r="N650" s="362"/>
      <c r="O650" s="362"/>
      <c r="P650" s="362"/>
      <c r="Q650" s="110"/>
      <c r="R650" s="166" t="s">
        <v>33</v>
      </c>
      <c r="S650" s="181">
        <f>B680</f>
        <v>8</v>
      </c>
    </row>
    <row r="651" spans="1:19" ht="24.75" customHeight="1">
      <c r="A651" s="350" t="s">
        <v>0</v>
      </c>
      <c r="B651" s="345" t="s">
        <v>6</v>
      </c>
      <c r="C651" s="345" t="s">
        <v>7</v>
      </c>
      <c r="D651" s="350" t="s">
        <v>5</v>
      </c>
      <c r="E651" s="350"/>
      <c r="F651" s="350"/>
      <c r="G651" s="350"/>
      <c r="H651" s="350"/>
      <c r="I651" s="357" t="s">
        <v>23</v>
      </c>
      <c r="J651" s="357"/>
      <c r="K651" s="357"/>
      <c r="L651" s="357"/>
      <c r="M651" s="357"/>
      <c r="N651" s="357"/>
      <c r="O651" s="357"/>
      <c r="P651" s="357"/>
      <c r="Q651" s="110"/>
      <c r="R651" s="167" t="s">
        <v>55</v>
      </c>
      <c r="S651" s="180"/>
    </row>
    <row r="652" spans="1:19" ht="24.75" customHeight="1">
      <c r="A652" s="350"/>
      <c r="B652" s="345"/>
      <c r="C652" s="345"/>
      <c r="D652" s="345" t="s">
        <v>8</v>
      </c>
      <c r="E652" s="350" t="s">
        <v>1</v>
      </c>
      <c r="F652" s="350" t="s">
        <v>2</v>
      </c>
      <c r="G652" s="350" t="s">
        <v>9</v>
      </c>
      <c r="H652" s="350" t="s">
        <v>3</v>
      </c>
      <c r="I652" s="357" t="s">
        <v>137</v>
      </c>
      <c r="J652" s="357"/>
      <c r="K652" s="357"/>
      <c r="L652" s="357"/>
      <c r="M652" s="357" t="s">
        <v>98</v>
      </c>
      <c r="N652" s="357"/>
      <c r="O652" s="357"/>
      <c r="P652" s="357"/>
      <c r="Q652" s="110"/>
      <c r="R652" s="167" t="s">
        <v>56</v>
      </c>
      <c r="S652" s="162"/>
    </row>
    <row r="653" spans="1:19" ht="24.75" customHeight="1">
      <c r="A653" s="350"/>
      <c r="B653" s="345"/>
      <c r="C653" s="345"/>
      <c r="D653" s="345"/>
      <c r="E653" s="350"/>
      <c r="F653" s="350"/>
      <c r="G653" s="350"/>
      <c r="H653" s="350"/>
      <c r="I653" s="221" t="s">
        <v>138</v>
      </c>
      <c r="J653" s="221" t="s">
        <v>139</v>
      </c>
      <c r="K653" s="221" t="s">
        <v>140</v>
      </c>
      <c r="L653" s="221" t="s">
        <v>141</v>
      </c>
      <c r="M653" s="221" t="s">
        <v>24</v>
      </c>
      <c r="N653" s="221" t="s">
        <v>25</v>
      </c>
      <c r="O653" s="221" t="s">
        <v>26</v>
      </c>
      <c r="P653" s="221" t="s">
        <v>27</v>
      </c>
      <c r="Q653" s="108"/>
      <c r="R653" s="166" t="s">
        <v>34</v>
      </c>
      <c r="S653" s="180">
        <f>B698+B662</f>
        <v>283.78000000000003</v>
      </c>
    </row>
    <row r="654" spans="1:19" ht="24.75" customHeight="1">
      <c r="A654" s="356" t="s">
        <v>117</v>
      </c>
      <c r="B654" s="356"/>
      <c r="C654" s="356"/>
      <c r="D654" s="356"/>
      <c r="E654" s="82">
        <f>E655+E658+E673+E694+E701+E702+E703+E705</f>
        <v>26.730000000000004</v>
      </c>
      <c r="F654" s="82">
        <f aca="true" t="shared" si="27" ref="F654:P654">F655+F658+F673+F694+F701+F702+F703+F705</f>
        <v>23.629999999999995</v>
      </c>
      <c r="G654" s="82">
        <f t="shared" si="27"/>
        <v>148.66</v>
      </c>
      <c r="H654" s="83">
        <f t="shared" si="27"/>
        <v>921.4699999999999</v>
      </c>
      <c r="I654" s="82">
        <f t="shared" si="27"/>
        <v>43.68299999999999</v>
      </c>
      <c r="J654" s="82">
        <f t="shared" si="27"/>
        <v>0.587</v>
      </c>
      <c r="K654" s="82">
        <f t="shared" si="27"/>
        <v>0.35600000000000004</v>
      </c>
      <c r="L654" s="82">
        <f t="shared" si="27"/>
        <v>1.576</v>
      </c>
      <c r="M654" s="82">
        <f t="shared" si="27"/>
        <v>256.13533333333334</v>
      </c>
      <c r="N654" s="82">
        <f t="shared" si="27"/>
        <v>617.1266666666666</v>
      </c>
      <c r="O654" s="82">
        <f t="shared" si="27"/>
        <v>158.55666666666667</v>
      </c>
      <c r="P654" s="82">
        <f t="shared" si="27"/>
        <v>8.813333333333333</v>
      </c>
      <c r="Q654" s="110"/>
      <c r="R654" s="166" t="s">
        <v>35</v>
      </c>
      <c r="S654" s="181">
        <f>B656+B659+B661+B666+B668+B672</f>
        <v>205.25</v>
      </c>
    </row>
    <row r="655" spans="1:19" ht="24.75" customHeight="1">
      <c r="A655" s="66" t="s">
        <v>171</v>
      </c>
      <c r="B655" s="25">
        <f>C655*1.82</f>
        <v>182</v>
      </c>
      <c r="C655" s="32">
        <v>100</v>
      </c>
      <c r="D655" s="23">
        <v>100</v>
      </c>
      <c r="E655" s="13">
        <v>0.8</v>
      </c>
      <c r="F655" s="13">
        <v>0.1</v>
      </c>
      <c r="G655" s="13">
        <v>6.2</v>
      </c>
      <c r="H655" s="20">
        <f>G655*4+F655*9+E655*4</f>
        <v>28.9</v>
      </c>
      <c r="I655" s="40">
        <v>9.8</v>
      </c>
      <c r="J655" s="40">
        <v>0.03</v>
      </c>
      <c r="K655" s="40">
        <v>0</v>
      </c>
      <c r="L655" s="40">
        <v>0.1</v>
      </c>
      <c r="M655" s="40">
        <v>22.5</v>
      </c>
      <c r="N655" s="40">
        <v>41.16</v>
      </c>
      <c r="O655" s="40">
        <v>13.7</v>
      </c>
      <c r="P655" s="40">
        <v>0.59</v>
      </c>
      <c r="Q655" s="128"/>
      <c r="R655" s="166" t="s">
        <v>63</v>
      </c>
      <c r="S655" s="162">
        <f>D702</f>
        <v>160</v>
      </c>
    </row>
    <row r="656" spans="1:19" ht="24.75" customHeight="1">
      <c r="A656" s="66" t="s">
        <v>116</v>
      </c>
      <c r="B656" s="16">
        <f>C656*1.02</f>
        <v>102</v>
      </c>
      <c r="C656" s="32">
        <v>100</v>
      </c>
      <c r="D656" s="23"/>
      <c r="E656" s="13"/>
      <c r="F656" s="13"/>
      <c r="G656" s="13"/>
      <c r="H656" s="13"/>
      <c r="I656" s="40"/>
      <c r="J656" s="40"/>
      <c r="K656" s="40"/>
      <c r="L656" s="40"/>
      <c r="M656" s="40"/>
      <c r="N656" s="40"/>
      <c r="O656" s="40"/>
      <c r="P656" s="40"/>
      <c r="Q656" s="112"/>
      <c r="R656" s="167" t="s">
        <v>87</v>
      </c>
      <c r="S656" s="69">
        <f>D701</f>
        <v>200</v>
      </c>
    </row>
    <row r="657" spans="1:19" ht="24.75" customHeight="1">
      <c r="A657" s="66" t="s">
        <v>164</v>
      </c>
      <c r="B657" s="16">
        <f>C657*1.05</f>
        <v>105</v>
      </c>
      <c r="C657" s="32">
        <v>100</v>
      </c>
      <c r="D657" s="23"/>
      <c r="E657" s="13"/>
      <c r="F657" s="13"/>
      <c r="G657" s="13"/>
      <c r="H657" s="13"/>
      <c r="I657" s="40"/>
      <c r="J657" s="40"/>
      <c r="K657" s="40"/>
      <c r="L657" s="40"/>
      <c r="M657" s="40"/>
      <c r="N657" s="40"/>
      <c r="O657" s="40"/>
      <c r="P657" s="40"/>
      <c r="Q657" s="112"/>
      <c r="R657" s="166" t="s">
        <v>36</v>
      </c>
      <c r="S657" s="162"/>
    </row>
    <row r="658" spans="1:19" ht="24.75" customHeight="1">
      <c r="A658" s="355" t="s">
        <v>290</v>
      </c>
      <c r="B658" s="355"/>
      <c r="C658" s="355"/>
      <c r="D658" s="212" t="s">
        <v>281</v>
      </c>
      <c r="E658" s="4">
        <v>2</v>
      </c>
      <c r="F658" s="4">
        <v>4.3</v>
      </c>
      <c r="G658" s="4">
        <v>11.9</v>
      </c>
      <c r="H658" s="10">
        <f>E658*4+F658*9+G658*4</f>
        <v>94.3</v>
      </c>
      <c r="I658" s="5">
        <v>7.2</v>
      </c>
      <c r="J658" s="5">
        <v>0.04</v>
      </c>
      <c r="K658" s="5">
        <v>0.26</v>
      </c>
      <c r="L658" s="5">
        <v>0.27</v>
      </c>
      <c r="M658" s="5">
        <v>48.13</v>
      </c>
      <c r="N658" s="5">
        <v>52.56</v>
      </c>
      <c r="O658" s="5">
        <v>24.89</v>
      </c>
      <c r="P658" s="5">
        <v>1.15</v>
      </c>
      <c r="Q658" s="112"/>
      <c r="R658" s="167" t="s">
        <v>66</v>
      </c>
      <c r="S658" s="180">
        <f>C670+B724</f>
        <v>10.5</v>
      </c>
    </row>
    <row r="659" spans="1:19" ht="24.75" customHeight="1">
      <c r="A659" s="77" t="s">
        <v>115</v>
      </c>
      <c r="B659" s="9">
        <f>C659*1.25</f>
        <v>50</v>
      </c>
      <c r="C659" s="9">
        <v>40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112"/>
      <c r="R659" s="167" t="s">
        <v>89</v>
      </c>
      <c r="S659" s="170"/>
    </row>
    <row r="660" spans="1:19" ht="24.75" customHeight="1">
      <c r="A660" s="46" t="s">
        <v>15</v>
      </c>
      <c r="B660" s="16">
        <f>C660*1.33</f>
        <v>53.2</v>
      </c>
      <c r="C660" s="25">
        <v>40</v>
      </c>
      <c r="D660" s="11"/>
      <c r="E660" s="11"/>
      <c r="F660" s="11"/>
      <c r="G660" s="3"/>
      <c r="H660" s="11"/>
      <c r="I660" s="6"/>
      <c r="J660" s="6"/>
      <c r="K660" s="6"/>
      <c r="L660" s="6"/>
      <c r="M660" s="6"/>
      <c r="N660" s="6"/>
      <c r="O660" s="6"/>
      <c r="P660" s="43"/>
      <c r="Q660" s="112"/>
      <c r="R660" s="166" t="s">
        <v>37</v>
      </c>
      <c r="S660" s="181"/>
    </row>
    <row r="661" spans="1:19" ht="24.75" customHeight="1">
      <c r="A661" s="81" t="s">
        <v>29</v>
      </c>
      <c r="B661" s="3">
        <f>C661*1.25</f>
        <v>25</v>
      </c>
      <c r="C661" s="9">
        <v>20</v>
      </c>
      <c r="D661" s="3"/>
      <c r="E661" s="3"/>
      <c r="F661" s="3"/>
      <c r="G661" s="3"/>
      <c r="H661" s="3"/>
      <c r="I661" s="6"/>
      <c r="J661" s="6"/>
      <c r="K661" s="6"/>
      <c r="L661" s="6"/>
      <c r="M661" s="6"/>
      <c r="N661" s="6"/>
      <c r="O661" s="6"/>
      <c r="P661" s="6"/>
      <c r="Q661" s="112"/>
      <c r="R661" s="167" t="s">
        <v>80</v>
      </c>
      <c r="S661" s="170"/>
    </row>
    <row r="662" spans="1:19" ht="24.75" customHeight="1">
      <c r="A662" s="77" t="s">
        <v>12</v>
      </c>
      <c r="B662" s="9">
        <f>C662*1.33</f>
        <v>26.6</v>
      </c>
      <c r="C662" s="9">
        <v>20</v>
      </c>
      <c r="D662" s="3"/>
      <c r="E662" s="80"/>
      <c r="F662" s="80"/>
      <c r="G662" s="80"/>
      <c r="H662" s="3"/>
      <c r="I662" s="6"/>
      <c r="J662" s="6"/>
      <c r="K662" s="6"/>
      <c r="L662" s="6"/>
      <c r="M662" s="6"/>
      <c r="N662" s="6"/>
      <c r="O662" s="6"/>
      <c r="P662" s="6"/>
      <c r="Q662" s="112"/>
      <c r="R662" s="167" t="s">
        <v>75</v>
      </c>
      <c r="S662" s="170"/>
    </row>
    <row r="663" spans="1:18" ht="24.75" customHeight="1">
      <c r="A663" s="8" t="s">
        <v>13</v>
      </c>
      <c r="B663" s="16">
        <f>C663*1.43</f>
        <v>28.599999999999998</v>
      </c>
      <c r="C663" s="25">
        <v>20</v>
      </c>
      <c r="D663" s="32"/>
      <c r="E663" s="33"/>
      <c r="F663" s="33"/>
      <c r="G663" s="80"/>
      <c r="H663" s="32"/>
      <c r="I663" s="24"/>
      <c r="J663" s="24"/>
      <c r="K663" s="24"/>
      <c r="L663" s="24"/>
      <c r="M663" s="24"/>
      <c r="N663" s="24"/>
      <c r="O663" s="24"/>
      <c r="P663" s="53"/>
      <c r="Q663" s="114"/>
      <c r="R663" s="166" t="s">
        <v>38</v>
      </c>
    </row>
    <row r="664" spans="1:19" ht="24.75" customHeight="1">
      <c r="A664" s="8" t="s">
        <v>14</v>
      </c>
      <c r="B664" s="16">
        <f>C664*1.54</f>
        <v>30.8</v>
      </c>
      <c r="C664" s="25">
        <v>20</v>
      </c>
      <c r="D664" s="32"/>
      <c r="E664" s="33"/>
      <c r="F664" s="33"/>
      <c r="G664" s="80"/>
      <c r="H664" s="32"/>
      <c r="I664" s="24"/>
      <c r="J664" s="24"/>
      <c r="K664" s="24"/>
      <c r="L664" s="24"/>
      <c r="M664" s="24"/>
      <c r="N664" s="24"/>
      <c r="O664" s="24"/>
      <c r="P664" s="53"/>
      <c r="Q664" s="110"/>
      <c r="R664" s="166" t="s">
        <v>39</v>
      </c>
      <c r="S664" s="170">
        <f>B676</f>
        <v>80</v>
      </c>
    </row>
    <row r="665" spans="1:19" ht="24.75" customHeight="1">
      <c r="A665" s="8" t="s">
        <v>245</v>
      </c>
      <c r="B665" s="16">
        <f>C665*1.67</f>
        <v>33.4</v>
      </c>
      <c r="C665" s="25">
        <v>20</v>
      </c>
      <c r="D665" s="32"/>
      <c r="E665" s="33"/>
      <c r="F665" s="33"/>
      <c r="G665" s="80"/>
      <c r="H665" s="32"/>
      <c r="I665" s="24"/>
      <c r="J665" s="24"/>
      <c r="K665" s="24"/>
      <c r="L665" s="24"/>
      <c r="M665" s="24"/>
      <c r="N665" s="24"/>
      <c r="O665" s="24"/>
      <c r="P665" s="53"/>
      <c r="Q665" s="110"/>
      <c r="R665" s="167" t="s">
        <v>69</v>
      </c>
      <c r="S665" s="170">
        <f>B699+B678</f>
        <v>43</v>
      </c>
    </row>
    <row r="666" spans="1:18" ht="24.75" customHeight="1">
      <c r="A666" s="77" t="s">
        <v>248</v>
      </c>
      <c r="B666" s="9">
        <f>C666*1.25</f>
        <v>16.25</v>
      </c>
      <c r="C666" s="9">
        <v>13</v>
      </c>
      <c r="D666" s="222"/>
      <c r="E666" s="4"/>
      <c r="F666" s="4"/>
      <c r="G666" s="4"/>
      <c r="H666" s="5"/>
      <c r="I666" s="6"/>
      <c r="J666" s="6"/>
      <c r="K666" s="6"/>
      <c r="L666" s="6"/>
      <c r="M666" s="6"/>
      <c r="N666" s="6"/>
      <c r="O666" s="6"/>
      <c r="P666" s="6"/>
      <c r="Q666" s="129"/>
      <c r="R666" s="167" t="s">
        <v>86</v>
      </c>
    </row>
    <row r="667" spans="1:19" ht="43.5" customHeight="1">
      <c r="A667" s="8" t="s">
        <v>15</v>
      </c>
      <c r="B667" s="16">
        <f>C667*1.33</f>
        <v>17.29</v>
      </c>
      <c r="C667" s="25">
        <v>13</v>
      </c>
      <c r="D667" s="23"/>
      <c r="E667" s="13"/>
      <c r="F667" s="4"/>
      <c r="G667" s="4"/>
      <c r="H667" s="40"/>
      <c r="I667" s="6"/>
      <c r="J667" s="6"/>
      <c r="K667" s="6"/>
      <c r="L667" s="6"/>
      <c r="M667" s="6"/>
      <c r="N667" s="6"/>
      <c r="O667" s="6"/>
      <c r="P667" s="43"/>
      <c r="Q667" s="112"/>
      <c r="R667" s="166" t="s">
        <v>40</v>
      </c>
      <c r="S667" s="170"/>
    </row>
    <row r="668" spans="1:19" ht="43.5" customHeight="1">
      <c r="A668" s="77" t="s">
        <v>16</v>
      </c>
      <c r="B668" s="9">
        <f>C668*1.19</f>
        <v>11.899999999999999</v>
      </c>
      <c r="C668" s="9">
        <v>10</v>
      </c>
      <c r="D668" s="222"/>
      <c r="E668" s="4"/>
      <c r="F668" s="4"/>
      <c r="G668" s="4"/>
      <c r="H668" s="5"/>
      <c r="I668" s="6"/>
      <c r="J668" s="6"/>
      <c r="K668" s="6"/>
      <c r="L668" s="6"/>
      <c r="M668" s="6"/>
      <c r="N668" s="6"/>
      <c r="O668" s="6"/>
      <c r="P668" s="6"/>
      <c r="Q668" s="112"/>
      <c r="R668" s="166" t="s">
        <v>41</v>
      </c>
      <c r="S668" s="165">
        <f>C671</f>
        <v>5</v>
      </c>
    </row>
    <row r="669" spans="1:19" ht="43.5" customHeight="1">
      <c r="A669" s="77" t="s">
        <v>17</v>
      </c>
      <c r="B669" s="3">
        <v>5</v>
      </c>
      <c r="C669" s="3">
        <v>5</v>
      </c>
      <c r="D669" s="222"/>
      <c r="E669" s="4"/>
      <c r="F669" s="4"/>
      <c r="G669" s="4"/>
      <c r="H669" s="5"/>
      <c r="I669" s="6"/>
      <c r="J669" s="6"/>
      <c r="K669" s="6"/>
      <c r="L669" s="6"/>
      <c r="M669" s="6"/>
      <c r="N669" s="6"/>
      <c r="O669" s="6"/>
      <c r="P669" s="6"/>
      <c r="Q669" s="112"/>
      <c r="R669" s="167" t="s">
        <v>42</v>
      </c>
      <c r="S669" s="164"/>
    </row>
    <row r="670" spans="1:19" ht="24.75" customHeight="1">
      <c r="A670" s="77" t="s">
        <v>4</v>
      </c>
      <c r="B670" s="3">
        <v>0.5</v>
      </c>
      <c r="C670" s="3">
        <v>0.5</v>
      </c>
      <c r="D670" s="222"/>
      <c r="E670" s="4"/>
      <c r="F670" s="4"/>
      <c r="G670" s="4"/>
      <c r="H670" s="5"/>
      <c r="I670" s="6"/>
      <c r="J670" s="6"/>
      <c r="K670" s="6"/>
      <c r="L670" s="6"/>
      <c r="M670" s="6"/>
      <c r="N670" s="6"/>
      <c r="O670" s="6"/>
      <c r="P670" s="6"/>
      <c r="Q670" s="130"/>
      <c r="R670" s="166" t="s">
        <v>43</v>
      </c>
      <c r="S670" s="170">
        <f>B700+B682+C669</f>
        <v>17</v>
      </c>
    </row>
    <row r="671" spans="1:19" ht="24.75" customHeight="1">
      <c r="A671" s="77" t="s">
        <v>92</v>
      </c>
      <c r="B671" s="3">
        <v>5</v>
      </c>
      <c r="C671" s="3">
        <v>5</v>
      </c>
      <c r="D671" s="222"/>
      <c r="E671" s="80"/>
      <c r="F671" s="80"/>
      <c r="G671" s="80"/>
      <c r="H671" s="3"/>
      <c r="I671" s="6"/>
      <c r="J671" s="6"/>
      <c r="K671" s="6"/>
      <c r="L671" s="6"/>
      <c r="M671" s="6"/>
      <c r="N671" s="6"/>
      <c r="O671" s="6"/>
      <c r="P671" s="6"/>
      <c r="Q671" s="112"/>
      <c r="R671" s="166" t="s">
        <v>44</v>
      </c>
      <c r="S671" s="170">
        <f>C681</f>
        <v>2</v>
      </c>
    </row>
    <row r="672" spans="1:19" ht="24.75" customHeight="1">
      <c r="A672" s="12" t="s">
        <v>249</v>
      </c>
      <c r="B672" s="80">
        <v>0.1</v>
      </c>
      <c r="C672" s="80">
        <v>0.1</v>
      </c>
      <c r="D672" s="3"/>
      <c r="E672" s="80"/>
      <c r="F672" s="80"/>
      <c r="G672" s="80"/>
      <c r="H672" s="3"/>
      <c r="I672" s="5"/>
      <c r="J672" s="5"/>
      <c r="K672" s="5"/>
      <c r="L672" s="5"/>
      <c r="M672" s="5"/>
      <c r="N672" s="5"/>
      <c r="O672" s="5"/>
      <c r="P672" s="5"/>
      <c r="Q672" s="112"/>
      <c r="R672" s="166" t="s">
        <v>45</v>
      </c>
      <c r="S672" s="170">
        <f>B679</f>
        <v>6</v>
      </c>
    </row>
    <row r="673" spans="1:18" ht="24.75" customHeight="1">
      <c r="A673" s="355" t="s">
        <v>210</v>
      </c>
      <c r="B673" s="355"/>
      <c r="C673" s="355"/>
      <c r="D673" s="212" t="s">
        <v>153</v>
      </c>
      <c r="E673" s="4">
        <v>11.5</v>
      </c>
      <c r="F673" s="4">
        <v>11.6</v>
      </c>
      <c r="G673" s="4">
        <v>9.6</v>
      </c>
      <c r="H673" s="20">
        <f>G673*4+F673*9+E673*4</f>
        <v>188.79999999999998</v>
      </c>
      <c r="I673" s="5">
        <v>0.4</v>
      </c>
      <c r="J673" s="5">
        <v>0.07</v>
      </c>
      <c r="K673" s="5">
        <v>0.02</v>
      </c>
      <c r="L673" s="5">
        <v>1</v>
      </c>
      <c r="M673" s="5">
        <v>35</v>
      </c>
      <c r="N673" s="5">
        <v>160</v>
      </c>
      <c r="O673" s="5">
        <v>23</v>
      </c>
      <c r="P673" s="5">
        <v>0.6</v>
      </c>
      <c r="Q673" s="112"/>
      <c r="R673" s="166" t="s">
        <v>70</v>
      </c>
    </row>
    <row r="674" spans="1:18" ht="24.75" customHeight="1">
      <c r="A674" s="15" t="s">
        <v>105</v>
      </c>
      <c r="B674" s="14">
        <f>C674*1.5</f>
        <v>120</v>
      </c>
      <c r="C674" s="16">
        <v>80</v>
      </c>
      <c r="D674" s="9"/>
      <c r="E674" s="3"/>
      <c r="F674" s="11"/>
      <c r="G674" s="11"/>
      <c r="H674" s="11"/>
      <c r="I674" s="5"/>
      <c r="J674" s="5"/>
      <c r="K674" s="5"/>
      <c r="L674" s="5"/>
      <c r="M674" s="5"/>
      <c r="N674" s="5"/>
      <c r="O674" s="5"/>
      <c r="P674" s="5"/>
      <c r="Q674" s="124"/>
      <c r="R674" s="166" t="s">
        <v>60</v>
      </c>
    </row>
    <row r="675" spans="1:16" ht="24.75" customHeight="1">
      <c r="A675" s="15" t="s">
        <v>146</v>
      </c>
      <c r="B675" s="14">
        <f>C675*1.35</f>
        <v>108</v>
      </c>
      <c r="C675" s="16">
        <v>80</v>
      </c>
      <c r="D675" s="9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24.75" customHeight="1">
      <c r="A676" s="29" t="s">
        <v>107</v>
      </c>
      <c r="B676" s="26">
        <f>C676</f>
        <v>80</v>
      </c>
      <c r="C676" s="9">
        <v>80</v>
      </c>
      <c r="D676" s="9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24.75" customHeight="1">
      <c r="A677" s="12" t="s">
        <v>10</v>
      </c>
      <c r="B677" s="16">
        <v>19</v>
      </c>
      <c r="C677" s="9">
        <v>19</v>
      </c>
      <c r="D677" s="9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43.5" customHeight="1">
      <c r="A678" s="12" t="s">
        <v>101</v>
      </c>
      <c r="B678" s="16">
        <v>14</v>
      </c>
      <c r="C678" s="9">
        <v>14</v>
      </c>
      <c r="D678" s="9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43.5" customHeight="1">
      <c r="A679" s="8" t="s">
        <v>109</v>
      </c>
      <c r="B679" s="16">
        <v>6</v>
      </c>
      <c r="C679" s="9">
        <v>6</v>
      </c>
      <c r="D679" s="9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43.5" customHeight="1">
      <c r="A680" s="8" t="s">
        <v>19</v>
      </c>
      <c r="B680" s="16">
        <v>8</v>
      </c>
      <c r="C680" s="9">
        <v>8</v>
      </c>
      <c r="D680" s="9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24.75" customHeight="1">
      <c r="A681" s="77" t="s">
        <v>11</v>
      </c>
      <c r="B681" s="9">
        <v>2</v>
      </c>
      <c r="C681" s="9">
        <v>2</v>
      </c>
      <c r="D681" s="3"/>
      <c r="E681" s="3"/>
      <c r="F681" s="3"/>
      <c r="G681" s="3"/>
      <c r="H681" s="3"/>
      <c r="I681" s="221"/>
      <c r="J681" s="221"/>
      <c r="K681" s="221"/>
      <c r="L681" s="221"/>
      <c r="M681" s="221"/>
      <c r="N681" s="221"/>
      <c r="O681" s="221"/>
      <c r="P681" s="221"/>
    </row>
    <row r="682" spans="1:17" ht="24.75" customHeight="1">
      <c r="A682" s="8" t="s">
        <v>17</v>
      </c>
      <c r="B682" s="32">
        <v>5</v>
      </c>
      <c r="C682" s="32">
        <v>5</v>
      </c>
      <c r="D682" s="3"/>
      <c r="E682" s="3"/>
      <c r="F682" s="3"/>
      <c r="G682" s="3"/>
      <c r="H682" s="3"/>
      <c r="I682" s="221"/>
      <c r="J682" s="221"/>
      <c r="K682" s="221"/>
      <c r="L682" s="221"/>
      <c r="M682" s="221"/>
      <c r="N682" s="221"/>
      <c r="O682" s="221"/>
      <c r="P682" s="221"/>
      <c r="Q682" s="112"/>
    </row>
    <row r="683" spans="1:17" ht="24.75" customHeight="1">
      <c r="A683" s="365" t="s">
        <v>142</v>
      </c>
      <c r="B683" s="365"/>
      <c r="C683" s="365"/>
      <c r="D683" s="365"/>
      <c r="E683" s="365"/>
      <c r="F683" s="365"/>
      <c r="G683" s="365"/>
      <c r="H683" s="365"/>
      <c r="I683" s="365"/>
      <c r="J683" s="365"/>
      <c r="K683" s="365"/>
      <c r="L683" s="365"/>
      <c r="M683" s="365"/>
      <c r="N683" s="365"/>
      <c r="O683" s="365"/>
      <c r="P683" s="365"/>
      <c r="Q683" s="112"/>
    </row>
    <row r="684" spans="1:16" ht="24.75" customHeight="1">
      <c r="A684" s="330" t="s">
        <v>135</v>
      </c>
      <c r="B684" s="330"/>
      <c r="C684" s="330"/>
      <c r="D684" s="23" t="s">
        <v>153</v>
      </c>
      <c r="E684" s="13">
        <v>12.1</v>
      </c>
      <c r="F684" s="13">
        <v>13.399999999999999</v>
      </c>
      <c r="G684" s="13">
        <v>8.100000000000001</v>
      </c>
      <c r="H684" s="41">
        <v>201.4</v>
      </c>
      <c r="I684" s="40">
        <v>0.075</v>
      </c>
      <c r="J684" s="40">
        <v>0.6375</v>
      </c>
      <c r="K684" s="40">
        <v>24.1125</v>
      </c>
      <c r="L684" s="40">
        <v>3.9125</v>
      </c>
      <c r="M684" s="40">
        <v>39.3625</v>
      </c>
      <c r="N684" s="40">
        <v>168.875</v>
      </c>
      <c r="O684" s="40">
        <v>31.55</v>
      </c>
      <c r="P684" s="40">
        <v>0.9875</v>
      </c>
    </row>
    <row r="685" spans="1:17" ht="24.75" customHeight="1">
      <c r="A685" s="15" t="s">
        <v>105</v>
      </c>
      <c r="B685" s="14">
        <f>C685*1.5</f>
        <v>127.5</v>
      </c>
      <c r="C685" s="9">
        <v>85</v>
      </c>
      <c r="D685" s="222"/>
      <c r="E685" s="4"/>
      <c r="F685" s="4"/>
      <c r="G685" s="4"/>
      <c r="H685" s="20"/>
      <c r="I685" s="5"/>
      <c r="J685" s="5"/>
      <c r="K685" s="5"/>
      <c r="L685" s="5"/>
      <c r="M685" s="5"/>
      <c r="N685" s="5"/>
      <c r="O685" s="5"/>
      <c r="P685" s="5"/>
      <c r="Q685" s="110"/>
    </row>
    <row r="686" spans="1:17" ht="24.75" customHeight="1">
      <c r="A686" s="15" t="s">
        <v>106</v>
      </c>
      <c r="B686" s="14">
        <f>C686*1.51</f>
        <v>128.35</v>
      </c>
      <c r="C686" s="9">
        <v>85</v>
      </c>
      <c r="D686" s="222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110"/>
    </row>
    <row r="687" spans="1:17" ht="24.75" customHeight="1">
      <c r="A687" s="15" t="s">
        <v>107</v>
      </c>
      <c r="B687" s="14">
        <v>85</v>
      </c>
      <c r="C687" s="9">
        <v>85</v>
      </c>
      <c r="D687" s="222"/>
      <c r="E687" s="35"/>
      <c r="F687" s="42"/>
      <c r="G687" s="42"/>
      <c r="H687" s="42"/>
      <c r="I687" s="221"/>
      <c r="J687" s="221"/>
      <c r="K687" s="221"/>
      <c r="L687" s="221"/>
      <c r="M687" s="221"/>
      <c r="N687" s="221"/>
      <c r="O687" s="221"/>
      <c r="P687" s="221"/>
      <c r="Q687" s="110"/>
    </row>
    <row r="688" spans="1:17" ht="24.75" customHeight="1">
      <c r="A688" s="8" t="s">
        <v>16</v>
      </c>
      <c r="B688" s="16">
        <f>C688*1.19</f>
        <v>20.23</v>
      </c>
      <c r="C688" s="16">
        <v>17</v>
      </c>
      <c r="D688" s="222"/>
      <c r="E688" s="67"/>
      <c r="F688" s="21"/>
      <c r="G688" s="21"/>
      <c r="H688" s="21"/>
      <c r="I688" s="62"/>
      <c r="J688" s="62"/>
      <c r="K688" s="62"/>
      <c r="L688" s="62"/>
      <c r="M688" s="62"/>
      <c r="N688" s="62"/>
      <c r="O688" s="62"/>
      <c r="P688" s="62"/>
      <c r="Q688" s="107"/>
    </row>
    <row r="689" spans="1:17" ht="24.75" customHeight="1">
      <c r="A689" s="12" t="s">
        <v>108</v>
      </c>
      <c r="B689" s="16">
        <v>8</v>
      </c>
      <c r="C689" s="16">
        <v>8</v>
      </c>
      <c r="D689" s="222"/>
      <c r="E689" s="67"/>
      <c r="F689" s="21"/>
      <c r="G689" s="21"/>
      <c r="H689" s="21"/>
      <c r="I689" s="62"/>
      <c r="J689" s="62"/>
      <c r="K689" s="62"/>
      <c r="L689" s="62"/>
      <c r="M689" s="62"/>
      <c r="N689" s="62"/>
      <c r="O689" s="62"/>
      <c r="P689" s="62"/>
      <c r="Q689" s="110"/>
    </row>
    <row r="690" spans="1:17" ht="24.75" customHeight="1">
      <c r="A690" s="8" t="s">
        <v>109</v>
      </c>
      <c r="B690" s="9">
        <v>7</v>
      </c>
      <c r="C690" s="9">
        <v>7</v>
      </c>
      <c r="D690" s="222"/>
      <c r="E690" s="36"/>
      <c r="F690" s="37"/>
      <c r="G690" s="37"/>
      <c r="H690" s="37"/>
      <c r="I690" s="38"/>
      <c r="J690" s="38"/>
      <c r="K690" s="38"/>
      <c r="L690" s="38"/>
      <c r="M690" s="38"/>
      <c r="N690" s="38"/>
      <c r="O690" s="38"/>
      <c r="P690" s="38"/>
      <c r="Q690" s="116"/>
    </row>
    <row r="691" spans="1:17" ht="24.75" customHeight="1">
      <c r="A691" s="8" t="s">
        <v>110</v>
      </c>
      <c r="B691" s="32">
        <v>10</v>
      </c>
      <c r="C691" s="68">
        <v>10</v>
      </c>
      <c r="D691" s="222"/>
      <c r="E691" s="67"/>
      <c r="F691" s="21"/>
      <c r="G691" s="21"/>
      <c r="H691" s="21"/>
      <c r="I691" s="62"/>
      <c r="J691" s="62"/>
      <c r="K691" s="62"/>
      <c r="L691" s="62"/>
      <c r="M691" s="62"/>
      <c r="N691" s="62"/>
      <c r="O691" s="62"/>
      <c r="P691" s="62"/>
      <c r="Q691" s="116"/>
    </row>
    <row r="692" spans="1:17" ht="24.75" customHeight="1">
      <c r="A692" s="8" t="s">
        <v>11</v>
      </c>
      <c r="B692" s="16">
        <v>8</v>
      </c>
      <c r="C692" s="16">
        <v>8</v>
      </c>
      <c r="D692" s="222"/>
      <c r="E692" s="67"/>
      <c r="F692" s="21"/>
      <c r="G692" s="21"/>
      <c r="H692" s="21"/>
      <c r="I692" s="62"/>
      <c r="J692" s="62"/>
      <c r="K692" s="62"/>
      <c r="L692" s="62"/>
      <c r="M692" s="62"/>
      <c r="N692" s="62"/>
      <c r="O692" s="62"/>
      <c r="P692" s="62"/>
      <c r="Q692" s="127"/>
    </row>
    <row r="693" spans="1:17" ht="24.75" customHeight="1">
      <c r="A693" s="8" t="s">
        <v>17</v>
      </c>
      <c r="B693" s="32">
        <v>5</v>
      </c>
      <c r="C693" s="32">
        <v>5</v>
      </c>
      <c r="D693" s="48"/>
      <c r="E693" s="21"/>
      <c r="F693" s="21"/>
      <c r="G693" s="21"/>
      <c r="H693" s="21"/>
      <c r="I693" s="62"/>
      <c r="J693" s="62"/>
      <c r="K693" s="62"/>
      <c r="L693" s="62"/>
      <c r="M693" s="62"/>
      <c r="N693" s="62"/>
      <c r="O693" s="62"/>
      <c r="P693" s="62"/>
      <c r="Q693" s="127"/>
    </row>
    <row r="694" spans="1:17" ht="24.75" customHeight="1">
      <c r="A694" s="364" t="s">
        <v>196</v>
      </c>
      <c r="B694" s="364"/>
      <c r="C694" s="364"/>
      <c r="D694" s="23">
        <v>180</v>
      </c>
      <c r="E694" s="63">
        <v>3.51</v>
      </c>
      <c r="F694" s="95">
        <v>5.31</v>
      </c>
      <c r="G694" s="95">
        <v>25.5</v>
      </c>
      <c r="H694" s="41">
        <f>G694*4+F694*9+E694*4</f>
        <v>163.82999999999998</v>
      </c>
      <c r="I694" s="5">
        <v>12.482999999999999</v>
      </c>
      <c r="J694" s="5">
        <v>0.10799999999999998</v>
      </c>
      <c r="K694" s="5">
        <v>0.063</v>
      </c>
      <c r="L694" s="5">
        <v>0.18</v>
      </c>
      <c r="M694" s="5">
        <v>38.772</v>
      </c>
      <c r="N694" s="5">
        <v>76.13999999999999</v>
      </c>
      <c r="O694" s="5">
        <v>13.5</v>
      </c>
      <c r="P694" s="5">
        <v>1.08</v>
      </c>
      <c r="Q694" s="127"/>
    </row>
    <row r="695" spans="1:16" ht="24.75" customHeight="1">
      <c r="A695" s="8" t="s">
        <v>12</v>
      </c>
      <c r="B695" s="16">
        <f>C695*1.33</f>
        <v>204.82000000000002</v>
      </c>
      <c r="C695" s="32">
        <v>154</v>
      </c>
      <c r="D695" s="32"/>
      <c r="E695" s="33"/>
      <c r="F695" s="80"/>
      <c r="G695" s="80"/>
      <c r="H695" s="32"/>
      <c r="I695" s="6"/>
      <c r="J695" s="6"/>
      <c r="K695" s="6"/>
      <c r="L695" s="6"/>
      <c r="M695" s="6"/>
      <c r="N695" s="6"/>
      <c r="O695" s="6"/>
      <c r="P695" s="6"/>
    </row>
    <row r="696" spans="1:16" ht="24.75" customHeight="1">
      <c r="A696" s="8" t="s">
        <v>13</v>
      </c>
      <c r="B696" s="16">
        <f>C696*1.43</f>
        <v>220.22</v>
      </c>
      <c r="C696" s="32">
        <v>154</v>
      </c>
      <c r="D696" s="32"/>
      <c r="E696" s="33"/>
      <c r="F696" s="80"/>
      <c r="G696" s="80"/>
      <c r="H696" s="33"/>
      <c r="I696" s="33"/>
      <c r="J696" s="80"/>
      <c r="K696" s="33"/>
      <c r="L696" s="33"/>
      <c r="M696" s="33"/>
      <c r="N696" s="33"/>
      <c r="O696" s="33"/>
      <c r="P696" s="33"/>
    </row>
    <row r="697" spans="1:16" ht="24.75" customHeight="1">
      <c r="A697" s="8" t="s">
        <v>14</v>
      </c>
      <c r="B697" s="16">
        <f>C697*1.54</f>
        <v>237.16</v>
      </c>
      <c r="C697" s="32">
        <v>154</v>
      </c>
      <c r="D697" s="32"/>
      <c r="E697" s="33"/>
      <c r="F697" s="80"/>
      <c r="G697" s="80"/>
      <c r="H697" s="32"/>
      <c r="I697" s="24"/>
      <c r="J697" s="24"/>
      <c r="K697" s="24"/>
      <c r="L697" s="24"/>
      <c r="M697" s="24"/>
      <c r="N697" s="24"/>
      <c r="O697" s="24"/>
      <c r="P697" s="24"/>
    </row>
    <row r="698" spans="1:16" ht="24.75" customHeight="1">
      <c r="A698" s="46" t="s">
        <v>147</v>
      </c>
      <c r="B698" s="16">
        <f>C698*1.67</f>
        <v>257.18</v>
      </c>
      <c r="C698" s="32">
        <v>154</v>
      </c>
      <c r="D698" s="32"/>
      <c r="E698" s="33"/>
      <c r="F698" s="80"/>
      <c r="G698" s="80"/>
      <c r="H698" s="32"/>
      <c r="I698" s="24"/>
      <c r="J698" s="24"/>
      <c r="K698" s="24"/>
      <c r="L698" s="24"/>
      <c r="M698" s="24"/>
      <c r="N698" s="24"/>
      <c r="O698" s="24"/>
      <c r="P698" s="24"/>
    </row>
    <row r="699" spans="1:16" ht="24.75" customHeight="1">
      <c r="A699" s="8" t="s">
        <v>101</v>
      </c>
      <c r="B699" s="32">
        <v>29</v>
      </c>
      <c r="C699" s="32">
        <v>29</v>
      </c>
      <c r="D699" s="32"/>
      <c r="E699" s="33"/>
      <c r="F699" s="80"/>
      <c r="G699" s="80"/>
      <c r="H699" s="32"/>
      <c r="I699" s="24"/>
      <c r="J699" s="24"/>
      <c r="K699" s="24"/>
      <c r="L699" s="24"/>
      <c r="M699" s="24"/>
      <c r="N699" s="24"/>
      <c r="O699" s="24"/>
      <c r="P699" s="24"/>
    </row>
    <row r="700" spans="1:17" ht="24.75" customHeight="1">
      <c r="A700" s="77" t="s">
        <v>197</v>
      </c>
      <c r="B700" s="3">
        <v>7</v>
      </c>
      <c r="C700" s="3">
        <v>7</v>
      </c>
      <c r="D700" s="32"/>
      <c r="E700" s="80"/>
      <c r="F700" s="80"/>
      <c r="G700" s="80"/>
      <c r="H700" s="3"/>
      <c r="I700" s="6"/>
      <c r="J700" s="6"/>
      <c r="K700" s="6"/>
      <c r="L700" s="6"/>
      <c r="M700" s="6"/>
      <c r="N700" s="6"/>
      <c r="O700" s="6"/>
      <c r="P700" s="6"/>
      <c r="Q700" s="107"/>
    </row>
    <row r="701" spans="1:16" ht="43.5" customHeight="1">
      <c r="A701" s="331" t="s">
        <v>260</v>
      </c>
      <c r="B701" s="331"/>
      <c r="C701" s="331"/>
      <c r="D701" s="210">
        <v>200</v>
      </c>
      <c r="E701" s="4">
        <v>0.6</v>
      </c>
      <c r="F701" s="4">
        <v>0.4</v>
      </c>
      <c r="G701" s="4">
        <v>33</v>
      </c>
      <c r="H701" s="20">
        <f>G701*4+F701*9+E701*4</f>
        <v>138</v>
      </c>
      <c r="I701" s="95">
        <v>0.4</v>
      </c>
      <c r="J701" s="95">
        <v>0.08</v>
      </c>
      <c r="K701" s="95">
        <v>0</v>
      </c>
      <c r="L701" s="95">
        <v>0</v>
      </c>
      <c r="M701" s="95">
        <v>40</v>
      </c>
      <c r="N701" s="95">
        <v>54</v>
      </c>
      <c r="O701" s="95">
        <v>0</v>
      </c>
      <c r="P701" s="95">
        <v>0</v>
      </c>
    </row>
    <row r="702" spans="1:16" ht="24.75" customHeight="1">
      <c r="A702" s="351" t="s">
        <v>250</v>
      </c>
      <c r="B702" s="351"/>
      <c r="C702" s="351"/>
      <c r="D702" s="84">
        <v>160</v>
      </c>
      <c r="E702" s="85">
        <v>0.26</v>
      </c>
      <c r="F702" s="85">
        <v>0.5</v>
      </c>
      <c r="G702" s="85">
        <v>24</v>
      </c>
      <c r="H702" s="10">
        <f>E702*4+F702*9+G702*4</f>
        <v>101.54</v>
      </c>
      <c r="I702" s="5">
        <v>13.4</v>
      </c>
      <c r="J702" s="5">
        <v>0.026000000000000002</v>
      </c>
      <c r="K702" s="5">
        <v>0.013000000000000001</v>
      </c>
      <c r="L702" s="5">
        <v>0.026</v>
      </c>
      <c r="M702" s="5">
        <v>34.233333333333334</v>
      </c>
      <c r="N702" s="5">
        <v>29.466666666666665</v>
      </c>
      <c r="O702" s="5">
        <v>24.266666666666666</v>
      </c>
      <c r="P702" s="5">
        <v>0.9533333333333334</v>
      </c>
    </row>
    <row r="703" spans="1:16" ht="24.75" customHeight="1">
      <c r="A703" s="346" t="s">
        <v>18</v>
      </c>
      <c r="B703" s="346"/>
      <c r="C703" s="346"/>
      <c r="D703" s="210">
        <v>50</v>
      </c>
      <c r="E703" s="95">
        <v>4.1</v>
      </c>
      <c r="F703" s="95">
        <v>0.7</v>
      </c>
      <c r="G703" s="95">
        <v>18</v>
      </c>
      <c r="H703" s="20">
        <v>97.5</v>
      </c>
      <c r="I703" s="99">
        <v>0</v>
      </c>
      <c r="J703" s="99">
        <v>0.125</v>
      </c>
      <c r="K703" s="99">
        <v>0</v>
      </c>
      <c r="L703" s="99">
        <v>0</v>
      </c>
      <c r="M703" s="99">
        <v>16.5</v>
      </c>
      <c r="N703" s="99">
        <v>109</v>
      </c>
      <c r="O703" s="99">
        <v>31</v>
      </c>
      <c r="P703" s="99">
        <v>2.1</v>
      </c>
    </row>
    <row r="704" spans="1:16" ht="24.75" customHeight="1">
      <c r="A704" s="50" t="s">
        <v>59</v>
      </c>
      <c r="B704" s="32"/>
      <c r="C704" s="32"/>
      <c r="D704" s="51">
        <v>50</v>
      </c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</row>
    <row r="705" spans="1:16" ht="24.75" customHeight="1">
      <c r="A705" s="335" t="s">
        <v>30</v>
      </c>
      <c r="B705" s="335"/>
      <c r="C705" s="335"/>
      <c r="D705" s="222">
        <v>60</v>
      </c>
      <c r="E705" s="4">
        <v>3.96</v>
      </c>
      <c r="F705" s="4">
        <v>0.72</v>
      </c>
      <c r="G705" s="4">
        <v>20.46</v>
      </c>
      <c r="H705" s="10">
        <v>108.6</v>
      </c>
      <c r="I705" s="5">
        <v>0</v>
      </c>
      <c r="J705" s="5">
        <v>0.10799999999999998</v>
      </c>
      <c r="K705" s="5">
        <v>0</v>
      </c>
      <c r="L705" s="5">
        <v>0</v>
      </c>
      <c r="M705" s="5">
        <v>21</v>
      </c>
      <c r="N705" s="5">
        <v>94.8</v>
      </c>
      <c r="O705" s="5">
        <v>28.2</v>
      </c>
      <c r="P705" s="5">
        <v>2.34</v>
      </c>
    </row>
    <row r="706" spans="1:16" ht="24.75" customHeight="1">
      <c r="A706" s="336" t="s">
        <v>251</v>
      </c>
      <c r="B706" s="337"/>
      <c r="C706" s="337"/>
      <c r="D706" s="338"/>
      <c r="E706" s="82">
        <f aca="true" t="shared" si="28" ref="E706:P706">E707+E722</f>
        <v>6.025</v>
      </c>
      <c r="F706" s="82">
        <f t="shared" si="28"/>
        <v>7.75</v>
      </c>
      <c r="G706" s="82">
        <f t="shared" si="28"/>
        <v>81.5</v>
      </c>
      <c r="H706" s="83">
        <f t="shared" si="28"/>
        <v>419.85</v>
      </c>
      <c r="I706" s="255">
        <f t="shared" si="28"/>
        <v>1</v>
      </c>
      <c r="J706" s="255">
        <f t="shared" si="28"/>
        <v>0</v>
      </c>
      <c r="K706" s="255">
        <f t="shared" si="28"/>
        <v>0</v>
      </c>
      <c r="L706" s="255">
        <f t="shared" si="28"/>
        <v>0.6875000000000001</v>
      </c>
      <c r="M706" s="82">
        <f t="shared" si="28"/>
        <v>74.75</v>
      </c>
      <c r="N706" s="82">
        <f t="shared" si="28"/>
        <v>150</v>
      </c>
      <c r="O706" s="255">
        <f t="shared" si="28"/>
        <v>9.375</v>
      </c>
      <c r="P706" s="255">
        <f t="shared" si="28"/>
        <v>0.1</v>
      </c>
    </row>
    <row r="707" spans="1:16" ht="24.75" customHeight="1">
      <c r="A707" s="339" t="s">
        <v>261</v>
      </c>
      <c r="B707" s="340"/>
      <c r="C707" s="341"/>
      <c r="D707" s="222">
        <v>100</v>
      </c>
      <c r="E707" s="4">
        <v>4.625</v>
      </c>
      <c r="F707" s="4">
        <v>7.75</v>
      </c>
      <c r="G707" s="4">
        <v>52.5</v>
      </c>
      <c r="H707" s="10">
        <v>298.25000000000006</v>
      </c>
      <c r="I707" s="5">
        <v>1</v>
      </c>
      <c r="J707" s="5">
        <v>0</v>
      </c>
      <c r="K707" s="5">
        <v>0</v>
      </c>
      <c r="L707" s="5">
        <v>0.6875000000000001</v>
      </c>
      <c r="M707" s="5">
        <v>73.75</v>
      </c>
      <c r="N707" s="5">
        <v>150</v>
      </c>
      <c r="O707" s="5">
        <v>9.375</v>
      </c>
      <c r="P707" s="5">
        <v>0</v>
      </c>
    </row>
    <row r="708" spans="1:16" ht="24.75" customHeight="1">
      <c r="A708" s="352" t="s">
        <v>142</v>
      </c>
      <c r="B708" s="353"/>
      <c r="C708" s="353"/>
      <c r="D708" s="353"/>
      <c r="E708" s="353"/>
      <c r="F708" s="353"/>
      <c r="G708" s="353"/>
      <c r="H708" s="353"/>
      <c r="I708" s="353"/>
      <c r="J708" s="353"/>
      <c r="K708" s="353"/>
      <c r="L708" s="353"/>
      <c r="M708" s="353"/>
      <c r="N708" s="353"/>
      <c r="O708" s="353"/>
      <c r="P708" s="354"/>
    </row>
    <row r="709" spans="1:16" ht="24.75" customHeight="1">
      <c r="A709" s="351" t="s">
        <v>291</v>
      </c>
      <c r="B709" s="351"/>
      <c r="C709" s="351"/>
      <c r="D709" s="222">
        <v>80</v>
      </c>
      <c r="E709" s="4"/>
      <c r="F709" s="4"/>
      <c r="G709" s="4"/>
      <c r="H709" s="10"/>
      <c r="I709" s="4"/>
      <c r="J709" s="4"/>
      <c r="K709" s="4"/>
      <c r="L709" s="4"/>
      <c r="M709" s="4"/>
      <c r="N709" s="4"/>
      <c r="O709" s="4"/>
      <c r="P709" s="4"/>
    </row>
    <row r="710" spans="1:16" ht="24.75" customHeight="1">
      <c r="A710" s="242" t="s">
        <v>19</v>
      </c>
      <c r="B710" s="68">
        <v>52</v>
      </c>
      <c r="C710" s="68">
        <v>52</v>
      </c>
      <c r="D710" s="16"/>
      <c r="E710" s="33"/>
      <c r="F710" s="33"/>
      <c r="G710" s="33"/>
      <c r="H710" s="68"/>
      <c r="I710" s="6"/>
      <c r="J710" s="6"/>
      <c r="K710" s="6"/>
      <c r="L710" s="47"/>
      <c r="M710" s="6"/>
      <c r="N710" s="47"/>
      <c r="O710" s="47"/>
      <c r="P710" s="47"/>
    </row>
    <row r="711" spans="1:16" ht="24.75" customHeight="1">
      <c r="A711" s="242" t="s">
        <v>267</v>
      </c>
      <c r="B711" s="68">
        <v>1.1</v>
      </c>
      <c r="C711" s="68">
        <v>1.1</v>
      </c>
      <c r="D711" s="33"/>
      <c r="E711" s="33"/>
      <c r="F711" s="33"/>
      <c r="G711" s="80"/>
      <c r="H711" s="68"/>
      <c r="I711" s="24"/>
      <c r="J711" s="24"/>
      <c r="K711" s="24"/>
      <c r="L711" s="24"/>
      <c r="M711" s="24"/>
      <c r="N711" s="24"/>
      <c r="O711" s="24"/>
      <c r="P711" s="53"/>
    </row>
    <row r="712" spans="1:16" ht="24.75" customHeight="1">
      <c r="A712" s="242" t="s">
        <v>277</v>
      </c>
      <c r="B712" s="47">
        <f>B711*0.25</f>
        <v>0.275</v>
      </c>
      <c r="C712" s="47">
        <f>C711*0.25</f>
        <v>0.275</v>
      </c>
      <c r="D712" s="33"/>
      <c r="E712" s="33"/>
      <c r="F712" s="33"/>
      <c r="G712" s="80"/>
      <c r="H712" s="32"/>
      <c r="I712" s="24"/>
      <c r="J712" s="24"/>
      <c r="K712" s="24"/>
      <c r="L712" s="24"/>
      <c r="M712" s="24"/>
      <c r="N712" s="24"/>
      <c r="O712" s="24"/>
      <c r="P712" s="53"/>
    </row>
    <row r="713" spans="1:16" ht="24.75" customHeight="1">
      <c r="A713" s="257" t="s">
        <v>4</v>
      </c>
      <c r="B713" s="260">
        <v>8</v>
      </c>
      <c r="C713" s="260">
        <v>8</v>
      </c>
      <c r="D713" s="80"/>
      <c r="E713" s="80"/>
      <c r="F713" s="80"/>
      <c r="G713" s="80"/>
      <c r="H713" s="260"/>
      <c r="I713" s="24"/>
      <c r="J713" s="24"/>
      <c r="K713" s="24"/>
      <c r="L713" s="24"/>
      <c r="M713" s="24"/>
      <c r="N713" s="24"/>
      <c r="O713" s="24"/>
      <c r="P713" s="24"/>
    </row>
    <row r="714" spans="1:16" ht="24.75" customHeight="1">
      <c r="A714" s="60" t="s">
        <v>266</v>
      </c>
      <c r="B714" s="68">
        <v>0.5</v>
      </c>
      <c r="C714" s="68">
        <v>0.5</v>
      </c>
      <c r="D714" s="33"/>
      <c r="E714" s="33"/>
      <c r="F714" s="33"/>
      <c r="G714" s="80"/>
      <c r="H714" s="68"/>
      <c r="I714" s="24"/>
      <c r="J714" s="24"/>
      <c r="K714" s="24"/>
      <c r="L714" s="24"/>
      <c r="M714" s="24"/>
      <c r="N714" s="24"/>
      <c r="O714" s="24"/>
      <c r="P714" s="53"/>
    </row>
    <row r="715" spans="1:16" ht="24.75" customHeight="1">
      <c r="A715" s="77" t="s">
        <v>248</v>
      </c>
      <c r="B715" s="9">
        <f>C715*1.25</f>
        <v>45</v>
      </c>
      <c r="C715" s="3">
        <v>36</v>
      </c>
      <c r="D715" s="9"/>
      <c r="E715" s="80"/>
      <c r="F715" s="80"/>
      <c r="G715" s="80"/>
      <c r="H715" s="3"/>
      <c r="I715" s="6"/>
      <c r="J715" s="6"/>
      <c r="K715" s="6"/>
      <c r="L715" s="6"/>
      <c r="M715" s="6"/>
      <c r="N715" s="6"/>
      <c r="O715" s="6"/>
      <c r="P715" s="6"/>
    </row>
    <row r="716" spans="1:16" ht="43.5" customHeight="1">
      <c r="A716" s="8" t="s">
        <v>15</v>
      </c>
      <c r="B716" s="16">
        <f>C716*1.33</f>
        <v>47.88</v>
      </c>
      <c r="C716" s="32">
        <v>36</v>
      </c>
      <c r="D716" s="16"/>
      <c r="E716" s="33"/>
      <c r="F716" s="33"/>
      <c r="G716" s="80"/>
      <c r="H716" s="32"/>
      <c r="I716" s="6"/>
      <c r="J716" s="6"/>
      <c r="K716" s="6"/>
      <c r="L716" s="6"/>
      <c r="M716" s="6"/>
      <c r="N716" s="6"/>
      <c r="O716" s="6"/>
      <c r="P716" s="47"/>
    </row>
    <row r="717" spans="1:16" ht="24.75" customHeight="1">
      <c r="A717" s="256" t="s">
        <v>292</v>
      </c>
      <c r="B717" s="33"/>
      <c r="C717" s="32">
        <v>33</v>
      </c>
      <c r="D717" s="16"/>
      <c r="E717" s="33"/>
      <c r="F717" s="33"/>
      <c r="G717" s="80"/>
      <c r="H717" s="32"/>
      <c r="I717" s="6"/>
      <c r="J717" s="6"/>
      <c r="K717" s="6"/>
      <c r="L717" s="6"/>
      <c r="M717" s="6"/>
      <c r="N717" s="6"/>
      <c r="O717" s="6"/>
      <c r="P717" s="47"/>
    </row>
    <row r="718" spans="1:16" ht="24.75" customHeight="1">
      <c r="A718" s="257" t="s">
        <v>17</v>
      </c>
      <c r="B718" s="260">
        <v>9</v>
      </c>
      <c r="C718" s="260">
        <v>9</v>
      </c>
      <c r="D718" s="9"/>
      <c r="E718" s="80"/>
      <c r="F718" s="80"/>
      <c r="G718" s="80"/>
      <c r="H718" s="260"/>
      <c r="I718" s="24"/>
      <c r="J718" s="24"/>
      <c r="K718" s="24"/>
      <c r="L718" s="24"/>
      <c r="M718" s="24"/>
      <c r="N718" s="24"/>
      <c r="O718" s="24"/>
      <c r="P718" s="24"/>
    </row>
    <row r="719" spans="1:16" ht="24.75" customHeight="1">
      <c r="A719" s="8" t="s">
        <v>216</v>
      </c>
      <c r="B719" s="9">
        <v>22</v>
      </c>
      <c r="C719" s="9">
        <v>22</v>
      </c>
      <c r="D719" s="16"/>
      <c r="E719" s="33"/>
      <c r="F719" s="33"/>
      <c r="G719" s="80"/>
      <c r="H719" s="68"/>
      <c r="I719" s="24"/>
      <c r="J719" s="24"/>
      <c r="K719" s="24"/>
      <c r="L719" s="24"/>
      <c r="M719" s="24"/>
      <c r="N719" s="24"/>
      <c r="O719" s="24"/>
      <c r="P719" s="53"/>
    </row>
    <row r="720" spans="1:16" ht="43.5" customHeight="1">
      <c r="A720" s="77" t="s">
        <v>265</v>
      </c>
      <c r="B720" s="3">
        <v>1.3</v>
      </c>
      <c r="C720" s="3">
        <v>1.3</v>
      </c>
      <c r="D720" s="80"/>
      <c r="E720" s="80"/>
      <c r="F720" s="80"/>
      <c r="G720" s="80"/>
      <c r="H720" s="260"/>
      <c r="I720" s="24"/>
      <c r="J720" s="24"/>
      <c r="K720" s="24"/>
      <c r="L720" s="24"/>
      <c r="M720" s="24"/>
      <c r="N720" s="24"/>
      <c r="O720" s="24"/>
      <c r="P720" s="24"/>
    </row>
    <row r="721" spans="1:16" ht="43.5" customHeight="1">
      <c r="A721" s="257" t="s">
        <v>293</v>
      </c>
      <c r="B721" s="260">
        <v>0.7</v>
      </c>
      <c r="C721" s="260">
        <v>0.7</v>
      </c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</row>
    <row r="722" spans="1:16" ht="43.5" customHeight="1">
      <c r="A722" s="313" t="s">
        <v>337</v>
      </c>
      <c r="B722" s="314"/>
      <c r="C722" s="315"/>
      <c r="D722" s="310">
        <v>200</v>
      </c>
      <c r="E722" s="4">
        <v>1.4</v>
      </c>
      <c r="F722" s="4">
        <v>0</v>
      </c>
      <c r="G722" s="4">
        <v>29</v>
      </c>
      <c r="H722" s="20">
        <f>G722*4+F722*9+E722*4</f>
        <v>121.6</v>
      </c>
      <c r="I722" s="5">
        <v>0</v>
      </c>
      <c r="J722" s="5">
        <v>0</v>
      </c>
      <c r="K722" s="5">
        <v>0</v>
      </c>
      <c r="L722" s="5">
        <v>0</v>
      </c>
      <c r="M722" s="5">
        <v>1</v>
      </c>
      <c r="N722" s="5">
        <v>0</v>
      </c>
      <c r="O722" s="5">
        <v>0</v>
      </c>
      <c r="P722" s="5">
        <v>0.1</v>
      </c>
    </row>
    <row r="723" spans="1:16" ht="24.75" customHeight="1">
      <c r="A723" s="81" t="s">
        <v>338</v>
      </c>
      <c r="B723" s="3">
        <v>24</v>
      </c>
      <c r="C723" s="3">
        <v>24</v>
      </c>
      <c r="D723" s="310"/>
      <c r="E723" s="4"/>
      <c r="F723" s="4"/>
      <c r="G723" s="4"/>
      <c r="H723" s="20"/>
      <c r="I723" s="5"/>
      <c r="J723" s="5"/>
      <c r="K723" s="5"/>
      <c r="L723" s="5"/>
      <c r="M723" s="5"/>
      <c r="N723" s="5"/>
      <c r="O723" s="5"/>
      <c r="P723" s="5"/>
    </row>
    <row r="724" spans="1:16" ht="24.75" customHeight="1">
      <c r="A724" s="81" t="s">
        <v>4</v>
      </c>
      <c r="B724" s="3">
        <v>10</v>
      </c>
      <c r="C724" s="3">
        <v>10</v>
      </c>
      <c r="D724" s="310"/>
      <c r="E724" s="4"/>
      <c r="F724" s="4"/>
      <c r="G724" s="4"/>
      <c r="H724" s="20"/>
      <c r="I724" s="5"/>
      <c r="J724" s="5"/>
      <c r="K724" s="5"/>
      <c r="L724" s="5"/>
      <c r="M724" s="5"/>
      <c r="N724" s="5"/>
      <c r="O724" s="5"/>
      <c r="P724" s="5"/>
    </row>
    <row r="725" spans="1:16" ht="24.75" customHeight="1">
      <c r="A725" s="81" t="s">
        <v>216</v>
      </c>
      <c r="B725" s="3">
        <v>190</v>
      </c>
      <c r="C725" s="3">
        <v>190</v>
      </c>
      <c r="D725" s="310"/>
      <c r="E725" s="4"/>
      <c r="F725" s="4"/>
      <c r="G725" s="4"/>
      <c r="H725" s="20"/>
      <c r="I725" s="5"/>
      <c r="J725" s="5"/>
      <c r="K725" s="5"/>
      <c r="L725" s="5"/>
      <c r="M725" s="5"/>
      <c r="N725" s="5"/>
      <c r="O725" s="5"/>
      <c r="P725" s="5"/>
    </row>
    <row r="726" spans="1:16" ht="24.75" customHeight="1">
      <c r="A726" s="342" t="s">
        <v>259</v>
      </c>
      <c r="B726" s="343"/>
      <c r="C726" s="343"/>
      <c r="D726" s="343"/>
      <c r="E726" s="91">
        <f>E654+E706</f>
        <v>32.755</v>
      </c>
      <c r="F726" s="91">
        <f aca="true" t="shared" si="29" ref="F726:P726">F654+F706</f>
        <v>31.379999999999995</v>
      </c>
      <c r="G726" s="91">
        <f t="shared" si="29"/>
        <v>230.16</v>
      </c>
      <c r="H726" s="91">
        <f>H654+H706</f>
        <v>1341.32</v>
      </c>
      <c r="I726" s="235">
        <f t="shared" si="29"/>
        <v>44.68299999999999</v>
      </c>
      <c r="J726" s="235">
        <f t="shared" si="29"/>
        <v>0.587</v>
      </c>
      <c r="K726" s="235">
        <f t="shared" si="29"/>
        <v>0.35600000000000004</v>
      </c>
      <c r="L726" s="92">
        <f t="shared" si="29"/>
        <v>2.2635</v>
      </c>
      <c r="M726" s="235">
        <f t="shared" si="29"/>
        <v>330.88533333333334</v>
      </c>
      <c r="N726" s="92">
        <f t="shared" si="29"/>
        <v>767.1266666666666</v>
      </c>
      <c r="O726" s="92">
        <f t="shared" si="29"/>
        <v>167.93166666666667</v>
      </c>
      <c r="P726" s="92">
        <f t="shared" si="29"/>
        <v>8.913333333333332</v>
      </c>
    </row>
    <row r="727" spans="1:16" ht="24.75" customHeight="1">
      <c r="A727" s="382" t="s">
        <v>154</v>
      </c>
      <c r="B727" s="382"/>
      <c r="C727" s="382"/>
      <c r="D727" s="90">
        <v>35</v>
      </c>
      <c r="E727" s="91"/>
      <c r="F727" s="91"/>
      <c r="G727" s="91"/>
      <c r="H727" s="91"/>
      <c r="I727" s="53"/>
      <c r="J727" s="53"/>
      <c r="K727" s="92"/>
      <c r="L727" s="92"/>
      <c r="M727" s="92"/>
      <c r="N727" s="92"/>
      <c r="O727" s="92"/>
      <c r="P727" s="92"/>
    </row>
    <row r="728" spans="1:17" ht="24.75" customHeight="1">
      <c r="A728" s="383" t="s">
        <v>178</v>
      </c>
      <c r="B728" s="383"/>
      <c r="C728" s="383"/>
      <c r="D728" s="383"/>
      <c r="E728" s="91">
        <f aca="true" t="shared" si="30" ref="E728:P728">(E726+E649+E571+E509+E436+E371+E308+E214+E125+E70)/10</f>
        <v>44.20601111111111</v>
      </c>
      <c r="F728" s="91">
        <f t="shared" si="30"/>
        <v>44.44272222222222</v>
      </c>
      <c r="G728" s="91">
        <f t="shared" si="30"/>
        <v>200.0879222222222</v>
      </c>
      <c r="H728" s="91">
        <f t="shared" si="30"/>
        <v>1383.6162333333332</v>
      </c>
      <c r="I728" s="91">
        <f t="shared" si="30"/>
        <v>43.89562038429407</v>
      </c>
      <c r="J728" s="92">
        <f t="shared" si="30"/>
        <v>0.7806506299081036</v>
      </c>
      <c r="K728" s="92">
        <f t="shared" si="30"/>
        <v>0.7203674895572265</v>
      </c>
      <c r="L728" s="91">
        <f t="shared" si="30"/>
        <v>7.090898723475355</v>
      </c>
      <c r="M728" s="91">
        <f t="shared" si="30"/>
        <v>548.4237790192147</v>
      </c>
      <c r="N728" s="91">
        <f t="shared" si="30"/>
        <v>913.7251448621553</v>
      </c>
      <c r="O728" s="91">
        <f t="shared" si="30"/>
        <v>188.77686152882205</v>
      </c>
      <c r="P728" s="91">
        <f t="shared" si="30"/>
        <v>9.562345279866332</v>
      </c>
      <c r="Q728" s="107"/>
    </row>
    <row r="729" spans="1:17" ht="39" customHeight="1">
      <c r="A729" s="374" t="s">
        <v>332</v>
      </c>
      <c r="B729" s="375"/>
      <c r="C729" s="375"/>
      <c r="D729" s="376"/>
      <c r="E729" s="91">
        <v>90</v>
      </c>
      <c r="F729" s="91">
        <v>92</v>
      </c>
      <c r="G729" s="91">
        <v>383</v>
      </c>
      <c r="H729" s="91">
        <v>2713</v>
      </c>
      <c r="I729" s="247">
        <v>70</v>
      </c>
      <c r="J729" s="235">
        <v>1.4</v>
      </c>
      <c r="K729" s="235">
        <v>0.9</v>
      </c>
      <c r="L729" s="91">
        <v>12</v>
      </c>
      <c r="M729" s="247">
        <v>1200</v>
      </c>
      <c r="N729" s="91">
        <v>1800</v>
      </c>
      <c r="O729" s="91">
        <v>300</v>
      </c>
      <c r="P729" s="91">
        <v>17</v>
      </c>
      <c r="Q729" s="107"/>
    </row>
    <row r="730" spans="1:16" ht="50.25" customHeight="1">
      <c r="A730" s="382" t="s">
        <v>330</v>
      </c>
      <c r="B730" s="382"/>
      <c r="C730" s="382"/>
      <c r="D730" s="382"/>
      <c r="E730" s="291">
        <f>E729/2</f>
        <v>45</v>
      </c>
      <c r="F730" s="211">
        <f aca="true" t="shared" si="31" ref="F730:P730">F729/2</f>
        <v>46</v>
      </c>
      <c r="G730" s="211">
        <f t="shared" si="31"/>
        <v>191.5</v>
      </c>
      <c r="H730" s="211">
        <f t="shared" si="31"/>
        <v>1356.5</v>
      </c>
      <c r="I730" s="211">
        <f t="shared" si="31"/>
        <v>35</v>
      </c>
      <c r="J730" s="211">
        <f t="shared" si="31"/>
        <v>0.7</v>
      </c>
      <c r="K730" s="211">
        <f t="shared" si="31"/>
        <v>0.45</v>
      </c>
      <c r="L730" s="211">
        <f t="shared" si="31"/>
        <v>6</v>
      </c>
      <c r="M730" s="211">
        <f t="shared" si="31"/>
        <v>600</v>
      </c>
      <c r="N730" s="211">
        <f t="shared" si="31"/>
        <v>900</v>
      </c>
      <c r="O730" s="211">
        <f t="shared" si="31"/>
        <v>150</v>
      </c>
      <c r="P730" s="211">
        <f t="shared" si="31"/>
        <v>8.5</v>
      </c>
    </row>
    <row r="731" spans="1:16" ht="42.75" customHeight="1">
      <c r="A731" s="373" t="s">
        <v>179</v>
      </c>
      <c r="B731" s="373"/>
      <c r="C731" s="373"/>
      <c r="D731" s="373"/>
      <c r="E731" s="373"/>
      <c r="F731" s="373"/>
      <c r="G731" s="373"/>
      <c r="H731" s="373"/>
      <c r="I731" s="373"/>
      <c r="J731" s="373"/>
      <c r="K731" s="373"/>
      <c r="L731" s="373"/>
      <c r="M731" s="373"/>
      <c r="N731" s="373"/>
      <c r="O731" s="373"/>
      <c r="P731" s="373"/>
    </row>
    <row r="732" spans="6:7" ht="24.75" customHeight="1">
      <c r="F732" s="72"/>
      <c r="G732" s="94"/>
    </row>
    <row r="734" spans="4:16" ht="24.75" customHeight="1">
      <c r="D734" s="385"/>
      <c r="E734" s="386"/>
      <c r="F734" s="386"/>
      <c r="G734" s="386"/>
      <c r="H734" s="386"/>
      <c r="I734" s="384"/>
      <c r="J734" s="384"/>
      <c r="K734" s="384"/>
      <c r="L734" s="384"/>
      <c r="M734" s="384"/>
      <c r="N734" s="384"/>
      <c r="O734" s="384"/>
      <c r="P734" s="384"/>
    </row>
    <row r="735" spans="4:16" ht="24.75" customHeight="1">
      <c r="D735" s="385"/>
      <c r="E735" s="386"/>
      <c r="F735" s="386"/>
      <c r="G735" s="386"/>
      <c r="H735" s="386"/>
      <c r="I735" s="290"/>
      <c r="J735" s="290"/>
      <c r="K735" s="290"/>
      <c r="L735" s="290"/>
      <c r="M735" s="290"/>
      <c r="N735" s="290"/>
      <c r="O735" s="290"/>
      <c r="P735" s="290"/>
    </row>
    <row r="736" spans="4:16" ht="24.75" customHeight="1">
      <c r="D736" s="128"/>
      <c r="E736" s="128"/>
      <c r="F736" s="128"/>
      <c r="G736" s="128"/>
      <c r="H736" s="128"/>
      <c r="I736" s="113"/>
      <c r="J736" s="113"/>
      <c r="K736" s="113"/>
      <c r="L736" s="113"/>
      <c r="M736" s="113"/>
      <c r="N736" s="113"/>
      <c r="O736" s="113"/>
      <c r="P736" s="113"/>
    </row>
    <row r="755" ht="43.5" customHeight="1"/>
    <row r="763" spans="2:16" ht="24.75" customHeight="1">
      <c r="B763" s="94" t="e">
        <f>#REF!+#REF!+B640+#REF!+B637+#REF!+#REF!+#REF!+#REF!+B382+B488+#REF!+#REF!+#REF!+B275+#REF!+B193+B177+#REF!+#REF!+#REF!+B60</f>
        <v>#REF!</v>
      </c>
      <c r="C763" s="73"/>
      <c r="I763" s="72"/>
      <c r="J763" s="72"/>
      <c r="K763" s="72"/>
      <c r="L763" s="72"/>
      <c r="M763" s="72"/>
      <c r="N763" s="72"/>
      <c r="O763" s="72"/>
      <c r="P763" s="72"/>
    </row>
    <row r="764" spans="9:16" ht="24.75" customHeight="1">
      <c r="I764" s="70"/>
      <c r="J764" s="70"/>
      <c r="K764" s="70"/>
      <c r="L764" s="70"/>
      <c r="M764" s="70"/>
      <c r="N764" s="70"/>
      <c r="O764" s="70"/>
      <c r="P764" s="70"/>
    </row>
    <row r="765" spans="3:16" ht="24.75" customHeight="1">
      <c r="C765" s="73"/>
      <c r="D765" s="73"/>
      <c r="I765" s="70"/>
      <c r="J765" s="70"/>
      <c r="K765" s="70"/>
      <c r="L765" s="70"/>
      <c r="M765" s="70"/>
      <c r="N765" s="70"/>
      <c r="O765" s="70"/>
      <c r="P765" s="70"/>
    </row>
  </sheetData>
  <sheetProtection password="CF52" sheet="1"/>
  <autoFilter ref="A1:A763"/>
  <mergeCells count="306">
    <mergeCell ref="H734:H735"/>
    <mergeCell ref="I734:L734"/>
    <mergeCell ref="A730:D730"/>
    <mergeCell ref="A728:D728"/>
    <mergeCell ref="A727:C727"/>
    <mergeCell ref="A427:C427"/>
    <mergeCell ref="A414:C414"/>
    <mergeCell ref="M734:P734"/>
    <mergeCell ref="D734:D735"/>
    <mergeCell ref="E734:E735"/>
    <mergeCell ref="F734:F735"/>
    <mergeCell ref="G734:G735"/>
    <mergeCell ref="A729:D729"/>
    <mergeCell ref="E574:E575"/>
    <mergeCell ref="I573:P573"/>
    <mergeCell ref="A2:P2"/>
    <mergeCell ref="A614:C614"/>
    <mergeCell ref="A613:P613"/>
    <mergeCell ref="A702:C702"/>
    <mergeCell ref="A380:C380"/>
    <mergeCell ref="E439:E440"/>
    <mergeCell ref="I373:P373"/>
    <mergeCell ref="I439:L439"/>
    <mergeCell ref="A731:P731"/>
    <mergeCell ref="A650:P650"/>
    <mergeCell ref="D651:H651"/>
    <mergeCell ref="A684:C684"/>
    <mergeCell ref="A576:D576"/>
    <mergeCell ref="A554:C554"/>
    <mergeCell ref="A706:D706"/>
    <mergeCell ref="A472:C472"/>
    <mergeCell ref="A407:C407"/>
    <mergeCell ref="A479:C479"/>
    <mergeCell ref="A642:C642"/>
    <mergeCell ref="A673:C673"/>
    <mergeCell ref="A491:C491"/>
    <mergeCell ref="D5:H5"/>
    <mergeCell ref="I374:L374"/>
    <mergeCell ref="A187:C187"/>
    <mergeCell ref="A8:D8"/>
    <mergeCell ref="A458:C458"/>
    <mergeCell ref="A489:C489"/>
    <mergeCell ref="H128:H129"/>
    <mergeCell ref="A38:P38"/>
    <mergeCell ref="A127:A129"/>
    <mergeCell ref="D311:D312"/>
    <mergeCell ref="F311:F312"/>
    <mergeCell ref="A112:C112"/>
    <mergeCell ref="A292:C292"/>
    <mergeCell ref="A277:C277"/>
    <mergeCell ref="A1:P1"/>
    <mergeCell ref="A3:P3"/>
    <mergeCell ref="A39:C39"/>
    <mergeCell ref="A130:D130"/>
    <mergeCell ref="C5:C7"/>
    <mergeCell ref="A75:D75"/>
    <mergeCell ref="A441:D441"/>
    <mergeCell ref="A510:P510"/>
    <mergeCell ref="B72:B74"/>
    <mergeCell ref="A356:C356"/>
    <mergeCell ref="A220:C220"/>
    <mergeCell ref="A159:C159"/>
    <mergeCell ref="A372:P372"/>
    <mergeCell ref="D374:D375"/>
    <mergeCell ref="A471:P471"/>
    <mergeCell ref="F73:F74"/>
    <mergeCell ref="D512:D513"/>
    <mergeCell ref="G574:G575"/>
    <mergeCell ref="M574:P574"/>
    <mergeCell ref="C651:C653"/>
    <mergeCell ref="H652:H653"/>
    <mergeCell ref="A602:C602"/>
    <mergeCell ref="B573:B575"/>
    <mergeCell ref="A641:C641"/>
    <mergeCell ref="I574:L574"/>
    <mergeCell ref="C511:C513"/>
    <mergeCell ref="B511:B513"/>
    <mergeCell ref="D573:H573"/>
    <mergeCell ref="H574:H575"/>
    <mergeCell ref="A438:A440"/>
    <mergeCell ref="C573:C575"/>
    <mergeCell ref="D574:D575"/>
    <mergeCell ref="A514:D514"/>
    <mergeCell ref="A521:C521"/>
    <mergeCell ref="F574:F575"/>
    <mergeCell ref="G512:G513"/>
    <mergeCell ref="A701:C701"/>
    <mergeCell ref="A572:P572"/>
    <mergeCell ref="I651:P651"/>
    <mergeCell ref="B651:B653"/>
    <mergeCell ref="E652:E653"/>
    <mergeCell ref="I652:L652"/>
    <mergeCell ref="A651:A653"/>
    <mergeCell ref="A644:C644"/>
    <mergeCell ref="A694:C694"/>
    <mergeCell ref="A573:A575"/>
    <mergeCell ref="A638:C638"/>
    <mergeCell ref="D652:D653"/>
    <mergeCell ref="B438:B440"/>
    <mergeCell ref="B310:B312"/>
    <mergeCell ref="I511:P511"/>
    <mergeCell ref="A430:C430"/>
    <mergeCell ref="I512:L512"/>
    <mergeCell ref="D511:H511"/>
    <mergeCell ref="A371:D371"/>
    <mergeCell ref="F652:F653"/>
    <mergeCell ref="C310:C312"/>
    <mergeCell ref="E311:E312"/>
    <mergeCell ref="A373:A375"/>
    <mergeCell ref="A377:C377"/>
    <mergeCell ref="H311:H312"/>
    <mergeCell ref="H439:H440"/>
    <mergeCell ref="F374:F375"/>
    <mergeCell ref="B373:B375"/>
    <mergeCell ref="E374:E375"/>
    <mergeCell ref="H374:H375"/>
    <mergeCell ref="M512:P512"/>
    <mergeCell ref="F217:F218"/>
    <mergeCell ref="G311:G312"/>
    <mergeCell ref="G374:G375"/>
    <mergeCell ref="F512:F513"/>
    <mergeCell ref="H512:H513"/>
    <mergeCell ref="I438:P438"/>
    <mergeCell ref="D438:H438"/>
    <mergeCell ref="I311:L311"/>
    <mergeCell ref="H217:H218"/>
    <mergeCell ref="E6:E7"/>
    <mergeCell ref="C438:C440"/>
    <mergeCell ref="A216:A218"/>
    <mergeCell ref="F6:F7"/>
    <mergeCell ref="A53:C53"/>
    <mergeCell ref="A196:C196"/>
    <mergeCell ref="D128:D129"/>
    <mergeCell ref="B5:B7"/>
    <mergeCell ref="B127:B129"/>
    <mergeCell ref="A254:P254"/>
    <mergeCell ref="G6:G7"/>
    <mergeCell ref="D127:H127"/>
    <mergeCell ref="A4:P4"/>
    <mergeCell ref="I5:P5"/>
    <mergeCell ref="E217:E218"/>
    <mergeCell ref="G128:G129"/>
    <mergeCell ref="A126:P126"/>
    <mergeCell ref="M6:P6"/>
    <mergeCell ref="G73:G74"/>
    <mergeCell ref="D6:D7"/>
    <mergeCell ref="A279:C279"/>
    <mergeCell ref="A281:C281"/>
    <mergeCell ref="A291:P291"/>
    <mergeCell ref="A266:C266"/>
    <mergeCell ref="A304:C304"/>
    <mergeCell ref="D72:H72"/>
    <mergeCell ref="A276:C276"/>
    <mergeCell ref="A255:C255"/>
    <mergeCell ref="A109:C109"/>
    <mergeCell ref="C127:C129"/>
    <mergeCell ref="A107:C107"/>
    <mergeCell ref="A108:C108"/>
    <mergeCell ref="E128:E129"/>
    <mergeCell ref="A194:C194"/>
    <mergeCell ref="A139:P139"/>
    <mergeCell ref="A94:C94"/>
    <mergeCell ref="F128:F129"/>
    <mergeCell ref="A140:C140"/>
    <mergeCell ref="A111:D111"/>
    <mergeCell ref="A113:P113"/>
    <mergeCell ref="H6:H7"/>
    <mergeCell ref="H73:H74"/>
    <mergeCell ref="I72:P72"/>
    <mergeCell ref="I6:L6"/>
    <mergeCell ref="A68:C68"/>
    <mergeCell ref="A5:A7"/>
    <mergeCell ref="C72:C74"/>
    <mergeCell ref="A63:C63"/>
    <mergeCell ref="A72:A74"/>
    <mergeCell ref="D73:D74"/>
    <mergeCell ref="A705:C705"/>
    <mergeCell ref="I127:P127"/>
    <mergeCell ref="M128:P128"/>
    <mergeCell ref="I128:L128"/>
    <mergeCell ref="A132:C132"/>
    <mergeCell ref="M217:P217"/>
    <mergeCell ref="G652:G653"/>
    <mergeCell ref="A357:C357"/>
    <mergeCell ref="G439:G440"/>
    <mergeCell ref="A313:D313"/>
    <mergeCell ref="A486:C486"/>
    <mergeCell ref="A623:C623"/>
    <mergeCell ref="A622:C622"/>
    <mergeCell ref="A376:D376"/>
    <mergeCell ref="A219:D219"/>
    <mergeCell ref="D217:D218"/>
    <mergeCell ref="A309:P309"/>
    <mergeCell ref="A247:C247"/>
    <mergeCell ref="A280:D280"/>
    <mergeCell ref="A359:C359"/>
    <mergeCell ref="A556:C556"/>
    <mergeCell ref="A683:P683"/>
    <mergeCell ref="D310:H310"/>
    <mergeCell ref="G217:G218"/>
    <mergeCell ref="I310:P310"/>
    <mergeCell ref="A273:C273"/>
    <mergeCell ref="M311:P311"/>
    <mergeCell ref="A310:A312"/>
    <mergeCell ref="A629:C629"/>
    <mergeCell ref="A308:D308"/>
    <mergeCell ref="A9:C9"/>
    <mergeCell ref="A17:C17"/>
    <mergeCell ref="A64:C64"/>
    <mergeCell ref="A65:D65"/>
    <mergeCell ref="A66:C66"/>
    <mergeCell ref="A67:C67"/>
    <mergeCell ref="A30:C30"/>
    <mergeCell ref="A61:C61"/>
    <mergeCell ref="A58:C58"/>
    <mergeCell ref="A79:B79"/>
    <mergeCell ref="C79:D79"/>
    <mergeCell ref="A70:D70"/>
    <mergeCell ref="A62:C62"/>
    <mergeCell ref="A110:C110"/>
    <mergeCell ref="A179:P179"/>
    <mergeCell ref="M73:P73"/>
    <mergeCell ref="E73:E74"/>
    <mergeCell ref="A71:P71"/>
    <mergeCell ref="I73:L73"/>
    <mergeCell ref="A114:C114"/>
    <mergeCell ref="A125:D125"/>
    <mergeCell ref="A131:C131"/>
    <mergeCell ref="A147:C147"/>
    <mergeCell ref="A180:C180"/>
    <mergeCell ref="A191:C191"/>
    <mergeCell ref="A197:D197"/>
    <mergeCell ref="A198:C198"/>
    <mergeCell ref="A199:P199"/>
    <mergeCell ref="A200:C200"/>
    <mergeCell ref="A212:C212"/>
    <mergeCell ref="A213:C213"/>
    <mergeCell ref="A214:D214"/>
    <mergeCell ref="A227:P227"/>
    <mergeCell ref="A228:C228"/>
    <mergeCell ref="A235:C235"/>
    <mergeCell ref="B216:B218"/>
    <mergeCell ref="I217:L217"/>
    <mergeCell ref="I216:P216"/>
    <mergeCell ref="C216:C218"/>
    <mergeCell ref="D216:H216"/>
    <mergeCell ref="A215:P215"/>
    <mergeCell ref="A658:C658"/>
    <mergeCell ref="A577:C577"/>
    <mergeCell ref="A584:P584"/>
    <mergeCell ref="A585:C585"/>
    <mergeCell ref="A592:C592"/>
    <mergeCell ref="A557:D557"/>
    <mergeCell ref="A558:C558"/>
    <mergeCell ref="A571:D571"/>
    <mergeCell ref="A654:D654"/>
    <mergeCell ref="M652:P652"/>
    <mergeCell ref="A515:C515"/>
    <mergeCell ref="A707:C707"/>
    <mergeCell ref="A709:C709"/>
    <mergeCell ref="A726:D726"/>
    <mergeCell ref="A708:P708"/>
    <mergeCell ref="A645:D645"/>
    <mergeCell ref="A646:C646"/>
    <mergeCell ref="A647:C647"/>
    <mergeCell ref="A649:D649"/>
    <mergeCell ref="A703:C703"/>
    <mergeCell ref="A536:C536"/>
    <mergeCell ref="A547:C547"/>
    <mergeCell ref="A551:C551"/>
    <mergeCell ref="A492:D492"/>
    <mergeCell ref="A493:C493"/>
    <mergeCell ref="A494:P494"/>
    <mergeCell ref="A495:C495"/>
    <mergeCell ref="A509:D509"/>
    <mergeCell ref="E512:E513"/>
    <mergeCell ref="A511:A513"/>
    <mergeCell ref="A436:D436"/>
    <mergeCell ref="A358:D358"/>
    <mergeCell ref="A385:C385"/>
    <mergeCell ref="A392:C392"/>
    <mergeCell ref="D439:D440"/>
    <mergeCell ref="A360:C360"/>
    <mergeCell ref="A437:P437"/>
    <mergeCell ref="M439:P439"/>
    <mergeCell ref="M374:P374"/>
    <mergeCell ref="F439:F440"/>
    <mergeCell ref="A317:C317"/>
    <mergeCell ref="A329:C329"/>
    <mergeCell ref="A348:C348"/>
    <mergeCell ref="A353:C353"/>
    <mergeCell ref="A355:C355"/>
    <mergeCell ref="A384:P384"/>
    <mergeCell ref="A354:C354"/>
    <mergeCell ref="C373:C375"/>
    <mergeCell ref="D373:H373"/>
    <mergeCell ref="A505:C505"/>
    <mergeCell ref="A722:C722"/>
    <mergeCell ref="A417:P417"/>
    <mergeCell ref="A418:C418"/>
    <mergeCell ref="A428:C428"/>
    <mergeCell ref="A429:C429"/>
    <mergeCell ref="A445:C445"/>
    <mergeCell ref="A431:D431"/>
    <mergeCell ref="A432:C432"/>
    <mergeCell ref="A434:P434"/>
  </mergeCells>
  <dataValidations count="1">
    <dataValidation type="decimal" allowBlank="1" showInputMessage="1" showErrorMessage="1" promptTitle="Масса нетто" prompt="Введите массу нетто данного компонента" errorTitle="Ошибка ввода" error="Масса нетто может лежать в диапазоне от 0 до 1000000&#10;" sqref="C206">
      <formula1>0</formula1>
      <formula2>1000000</formula2>
    </dataValidation>
  </dataValidation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T26" sqref="T26"/>
    </sheetView>
  </sheetViews>
  <sheetFormatPr defaultColWidth="9.140625" defaultRowHeight="12.75" outlineLevelCol="1"/>
  <cols>
    <col min="1" max="1" width="2.8515625" style="34" customWidth="1"/>
    <col min="2" max="2" width="41.28125" style="34" customWidth="1"/>
    <col min="3" max="3" width="12.28125" style="34" customWidth="1"/>
    <col min="4" max="4" width="5.140625" style="34" hidden="1" customWidth="1" outlineLevel="1"/>
    <col min="5" max="5" width="9.7109375" style="34" customWidth="1" collapsed="1"/>
    <col min="6" max="6" width="4.28125" style="34" customWidth="1"/>
    <col min="7" max="7" width="4.140625" style="34" customWidth="1"/>
    <col min="8" max="8" width="4.8515625" style="34" customWidth="1"/>
    <col min="9" max="9" width="4.7109375" style="34" customWidth="1"/>
    <col min="10" max="10" width="4.421875" style="34" customWidth="1"/>
    <col min="11" max="11" width="4.8515625" style="34" customWidth="1"/>
    <col min="12" max="12" width="4.421875" style="34" customWidth="1"/>
    <col min="13" max="13" width="4.28125" style="34" customWidth="1"/>
    <col min="14" max="14" width="4.57421875" style="34" customWidth="1"/>
    <col min="15" max="15" width="4.421875" style="34" customWidth="1"/>
    <col min="16" max="16" width="9.421875" style="34" customWidth="1"/>
    <col min="17" max="17" width="9.57421875" style="34" customWidth="1"/>
    <col min="18" max="18" width="10.28125" style="34" customWidth="1"/>
    <col min="19" max="16384" width="9.140625" style="34" customWidth="1"/>
  </cols>
  <sheetData>
    <row r="1" spans="1:18" ht="15" customHeight="1" thickBot="1">
      <c r="A1" s="392" t="s">
        <v>333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18" ht="15" customHeight="1">
      <c r="A2" s="393" t="s">
        <v>50</v>
      </c>
      <c r="B2" s="397" t="s">
        <v>49</v>
      </c>
      <c r="C2" s="395" t="s">
        <v>221</v>
      </c>
      <c r="D2" s="403" t="s">
        <v>62</v>
      </c>
      <c r="E2" s="387" t="s">
        <v>231</v>
      </c>
      <c r="F2" s="397" t="s">
        <v>119</v>
      </c>
      <c r="G2" s="397"/>
      <c r="H2" s="397"/>
      <c r="I2" s="397"/>
      <c r="J2" s="397"/>
      <c r="K2" s="397"/>
      <c r="L2" s="397"/>
      <c r="M2" s="397"/>
      <c r="N2" s="397"/>
      <c r="O2" s="397"/>
      <c r="P2" s="399" t="s">
        <v>113</v>
      </c>
      <c r="Q2" s="397" t="s">
        <v>112</v>
      </c>
      <c r="R2" s="401" t="s">
        <v>48</v>
      </c>
    </row>
    <row r="3" spans="1:18" ht="15" customHeight="1">
      <c r="A3" s="394"/>
      <c r="B3" s="398"/>
      <c r="C3" s="396"/>
      <c r="D3" s="404"/>
      <c r="E3" s="388"/>
      <c r="F3" s="398" t="s">
        <v>47</v>
      </c>
      <c r="G3" s="398"/>
      <c r="H3" s="398"/>
      <c r="I3" s="398"/>
      <c r="J3" s="398"/>
      <c r="K3" s="398"/>
      <c r="L3" s="398"/>
      <c r="M3" s="398"/>
      <c r="N3" s="398"/>
      <c r="O3" s="398"/>
      <c r="P3" s="400"/>
      <c r="Q3" s="398"/>
      <c r="R3" s="402"/>
    </row>
    <row r="4" spans="1:18" ht="13.5" customHeight="1">
      <c r="A4" s="394"/>
      <c r="B4" s="398"/>
      <c r="C4" s="396"/>
      <c r="D4" s="405"/>
      <c r="E4" s="388"/>
      <c r="F4" s="135">
        <v>1</v>
      </c>
      <c r="G4" s="135">
        <v>2</v>
      </c>
      <c r="H4" s="135">
        <v>3</v>
      </c>
      <c r="I4" s="135">
        <v>4</v>
      </c>
      <c r="J4" s="135">
        <v>5</v>
      </c>
      <c r="K4" s="135">
        <v>6</v>
      </c>
      <c r="L4" s="135">
        <v>7</v>
      </c>
      <c r="M4" s="135">
        <v>8</v>
      </c>
      <c r="N4" s="135">
        <v>9</v>
      </c>
      <c r="O4" s="135">
        <v>10</v>
      </c>
      <c r="P4" s="400"/>
      <c r="Q4" s="398"/>
      <c r="R4" s="402"/>
    </row>
    <row r="5" spans="1:18" s="74" customFormat="1" ht="15" customHeight="1">
      <c r="A5" s="141">
        <v>1</v>
      </c>
      <c r="B5" s="146" t="s">
        <v>122</v>
      </c>
      <c r="C5" s="143">
        <v>120</v>
      </c>
      <c r="D5" s="143">
        <v>50</v>
      </c>
      <c r="E5" s="143">
        <f>C5*D5/100</f>
        <v>60</v>
      </c>
      <c r="F5" s="144">
        <f>меню!S11</f>
        <v>60</v>
      </c>
      <c r="G5" s="144">
        <f>меню!S69</f>
        <v>60</v>
      </c>
      <c r="H5" s="144">
        <f>меню!S128</f>
        <v>60</v>
      </c>
      <c r="I5" s="144">
        <f>меню!S217</f>
        <v>60</v>
      </c>
      <c r="J5" s="144">
        <f>меню!S310</f>
        <v>60</v>
      </c>
      <c r="K5" s="144">
        <f>меню!S372</f>
        <v>60</v>
      </c>
      <c r="L5" s="144">
        <f>меню!S439</f>
        <v>60</v>
      </c>
      <c r="M5" s="144">
        <f>меню!S507</f>
        <v>60</v>
      </c>
      <c r="N5" s="144">
        <f>меню!S568</f>
        <v>60</v>
      </c>
      <c r="O5" s="144">
        <f>меню!S648</f>
        <v>60</v>
      </c>
      <c r="P5" s="143">
        <f>SUM(F5:O5)</f>
        <v>600</v>
      </c>
      <c r="Q5" s="143">
        <f>P5/10</f>
        <v>60</v>
      </c>
      <c r="R5" s="145">
        <f>Q5*100/E5</f>
        <v>100</v>
      </c>
    </row>
    <row r="6" spans="1:18" s="74" customFormat="1" ht="15" customHeight="1">
      <c r="A6" s="141">
        <v>2</v>
      </c>
      <c r="B6" s="146" t="s">
        <v>32</v>
      </c>
      <c r="C6" s="143">
        <v>200</v>
      </c>
      <c r="D6" s="143">
        <v>55</v>
      </c>
      <c r="E6" s="143">
        <f aca="true" t="shared" si="0" ref="E6:E32">C6*D6/100</f>
        <v>110</v>
      </c>
      <c r="F6" s="144">
        <f>меню!S12</f>
        <v>60</v>
      </c>
      <c r="G6" s="144">
        <f>меню!S70</f>
        <v>180</v>
      </c>
      <c r="H6" s="144">
        <f>меню!S129</f>
        <v>150</v>
      </c>
      <c r="I6" s="144">
        <f>меню!S218</f>
        <v>40</v>
      </c>
      <c r="J6" s="144">
        <f>меню!S311</f>
        <v>39</v>
      </c>
      <c r="K6" s="144">
        <f>меню!S373</f>
        <v>120</v>
      </c>
      <c r="L6" s="144">
        <f>меню!S440</f>
        <v>160</v>
      </c>
      <c r="M6" s="144">
        <f>меню!S508</f>
        <v>52</v>
      </c>
      <c r="N6" s="144">
        <f>меню!S569</f>
        <v>134</v>
      </c>
      <c r="O6" s="144">
        <f>меню!S649</f>
        <v>169</v>
      </c>
      <c r="P6" s="143">
        <f aca="true" t="shared" si="1" ref="P6:P32">SUM(F6:O6)</f>
        <v>1104</v>
      </c>
      <c r="Q6" s="143">
        <f aca="true" t="shared" si="2" ref="Q6:Q32">P6/10</f>
        <v>110.4</v>
      </c>
      <c r="R6" s="145">
        <f aca="true" t="shared" si="3" ref="R6:R32">Q6*100/E6</f>
        <v>100.36363636363636</v>
      </c>
    </row>
    <row r="7" spans="1:18" s="204" customFormat="1" ht="15" customHeight="1">
      <c r="A7" s="199">
        <v>3</v>
      </c>
      <c r="B7" s="200" t="s">
        <v>127</v>
      </c>
      <c r="C7" s="201">
        <v>20</v>
      </c>
      <c r="D7" s="143">
        <v>70</v>
      </c>
      <c r="E7" s="201">
        <f t="shared" si="0"/>
        <v>14</v>
      </c>
      <c r="F7" s="202">
        <f>меню!S13</f>
        <v>5</v>
      </c>
      <c r="G7" s="202">
        <f>меню!S71</f>
        <v>0</v>
      </c>
      <c r="H7" s="202">
        <f>меню!S130</f>
        <v>8.4</v>
      </c>
      <c r="I7" s="202">
        <f>меню!S219</f>
        <v>11</v>
      </c>
      <c r="J7" s="202">
        <f>меню!S312</f>
        <v>62</v>
      </c>
      <c r="K7" s="202">
        <f>меню!S374</f>
        <v>3</v>
      </c>
      <c r="L7" s="202">
        <f>меню!S441</f>
        <v>3</v>
      </c>
      <c r="M7" s="202">
        <f>меню!S509</f>
        <v>32.7</v>
      </c>
      <c r="N7" s="202">
        <f>меню!S570</f>
        <v>9</v>
      </c>
      <c r="O7" s="202">
        <f>меню!S650</f>
        <v>8</v>
      </c>
      <c r="P7" s="201">
        <f t="shared" si="1"/>
        <v>142.10000000000002</v>
      </c>
      <c r="Q7" s="201">
        <f t="shared" si="2"/>
        <v>14.210000000000003</v>
      </c>
      <c r="R7" s="203">
        <f t="shared" si="3"/>
        <v>101.50000000000001</v>
      </c>
    </row>
    <row r="8" spans="1:18" s="74" customFormat="1" ht="15" customHeight="1">
      <c r="A8" s="141">
        <v>4</v>
      </c>
      <c r="B8" s="142" t="s">
        <v>61</v>
      </c>
      <c r="C8" s="143">
        <v>50</v>
      </c>
      <c r="D8" s="143">
        <v>50</v>
      </c>
      <c r="E8" s="143">
        <f t="shared" si="0"/>
        <v>25</v>
      </c>
      <c r="F8" s="144">
        <f>меню!S14</f>
        <v>10</v>
      </c>
      <c r="G8" s="144">
        <f>меню!S72</f>
        <v>49</v>
      </c>
      <c r="H8" s="144">
        <f>меню!S131</f>
        <v>57</v>
      </c>
      <c r="I8" s="144">
        <f>меню!S220</f>
        <v>6</v>
      </c>
      <c r="J8" s="144">
        <f>меню!S313</f>
        <v>30</v>
      </c>
      <c r="K8" s="144">
        <f>меню!S375</f>
        <v>62</v>
      </c>
      <c r="L8" s="144">
        <f>меню!S442</f>
        <v>0</v>
      </c>
      <c r="M8" s="144">
        <f>меню!S510</f>
        <v>46</v>
      </c>
      <c r="N8" s="144">
        <f>меню!S571</f>
        <v>0</v>
      </c>
      <c r="O8" s="144">
        <f>меню!S651</f>
        <v>0</v>
      </c>
      <c r="P8" s="143">
        <f t="shared" si="1"/>
        <v>260</v>
      </c>
      <c r="Q8" s="143">
        <f t="shared" si="2"/>
        <v>26</v>
      </c>
      <c r="R8" s="145">
        <f t="shared" si="3"/>
        <v>104</v>
      </c>
    </row>
    <row r="9" spans="1:18" s="74" customFormat="1" ht="15" customHeight="1">
      <c r="A9" s="141">
        <v>5</v>
      </c>
      <c r="B9" s="155" t="s">
        <v>123</v>
      </c>
      <c r="C9" s="143">
        <v>20</v>
      </c>
      <c r="D9" s="143">
        <v>50</v>
      </c>
      <c r="E9" s="143">
        <f t="shared" si="0"/>
        <v>10</v>
      </c>
      <c r="F9" s="144">
        <f>меню!S15</f>
        <v>50</v>
      </c>
      <c r="G9" s="144">
        <f>меню!S73</f>
        <v>0</v>
      </c>
      <c r="H9" s="144">
        <f>меню!S132</f>
        <v>0</v>
      </c>
      <c r="I9" s="144">
        <f>меню!S221</f>
        <v>0</v>
      </c>
      <c r="J9" s="144">
        <f>меню!S314</f>
        <v>50</v>
      </c>
      <c r="K9" s="144">
        <f>меню!S376</f>
        <v>0</v>
      </c>
      <c r="L9" s="144">
        <f>меню!S443</f>
        <v>0</v>
      </c>
      <c r="M9" s="144">
        <f>меню!S511</f>
        <v>0</v>
      </c>
      <c r="N9" s="144">
        <f>меню!S572</f>
        <v>0</v>
      </c>
      <c r="O9" s="144">
        <f>меню!S652</f>
        <v>0</v>
      </c>
      <c r="P9" s="143">
        <f t="shared" si="1"/>
        <v>100</v>
      </c>
      <c r="Q9" s="143">
        <f t="shared" si="2"/>
        <v>10</v>
      </c>
      <c r="R9" s="145">
        <f t="shared" si="3"/>
        <v>100</v>
      </c>
    </row>
    <row r="10" spans="1:18" s="204" customFormat="1" ht="15" customHeight="1">
      <c r="A10" s="199">
        <v>6</v>
      </c>
      <c r="B10" s="200" t="s">
        <v>34</v>
      </c>
      <c r="C10" s="201">
        <v>250</v>
      </c>
      <c r="D10" s="143">
        <v>60</v>
      </c>
      <c r="E10" s="201">
        <f>C10*D10/100</f>
        <v>150</v>
      </c>
      <c r="F10" s="202">
        <f>меню!S16</f>
        <v>33.25</v>
      </c>
      <c r="G10" s="202">
        <f>меню!S74</f>
        <v>50.540000000000006</v>
      </c>
      <c r="H10" s="202">
        <f>меню!S133</f>
        <v>150.29000000000002</v>
      </c>
      <c r="I10" s="202">
        <f>меню!S222</f>
        <v>260.12</v>
      </c>
      <c r="J10" s="202">
        <f>меню!S315</f>
        <v>66.5</v>
      </c>
      <c r="K10" s="202">
        <f>меню!S377</f>
        <v>57.190000000000005</v>
      </c>
      <c r="L10" s="202">
        <f>меню!S444</f>
        <v>324.52000000000004</v>
      </c>
      <c r="M10" s="202">
        <f>меню!S512</f>
        <v>0</v>
      </c>
      <c r="N10" s="202">
        <f>меню!S573</f>
        <v>260.68</v>
      </c>
      <c r="O10" s="202">
        <f>меню!S653</f>
        <v>283.78000000000003</v>
      </c>
      <c r="P10" s="201">
        <f t="shared" si="1"/>
        <v>1486.8700000000001</v>
      </c>
      <c r="Q10" s="201">
        <f t="shared" si="2"/>
        <v>148.687</v>
      </c>
      <c r="R10" s="203">
        <f t="shared" si="3"/>
        <v>99.12466666666667</v>
      </c>
    </row>
    <row r="11" spans="1:18" s="204" customFormat="1" ht="15" customHeight="1">
      <c r="A11" s="199">
        <v>7</v>
      </c>
      <c r="B11" s="200" t="s">
        <v>124</v>
      </c>
      <c r="C11" s="201">
        <v>400</v>
      </c>
      <c r="D11" s="143">
        <v>50</v>
      </c>
      <c r="E11" s="201">
        <f>C11*D11/100</f>
        <v>200</v>
      </c>
      <c r="F11" s="202">
        <f>меню!S17</f>
        <v>288.28</v>
      </c>
      <c r="G11" s="202">
        <f>меню!S75</f>
        <v>184.54</v>
      </c>
      <c r="H11" s="202">
        <f>меню!S134</f>
        <v>151.538</v>
      </c>
      <c r="I11" s="202">
        <f>меню!S223</f>
        <v>206.03</v>
      </c>
      <c r="J11" s="202">
        <f>меню!S316</f>
        <v>233.64999999999998</v>
      </c>
      <c r="K11" s="202">
        <f>меню!S378</f>
        <v>191.15</v>
      </c>
      <c r="L11" s="202">
        <f>меню!S445</f>
        <v>141.9</v>
      </c>
      <c r="M11" s="202">
        <f>меню!S513</f>
        <v>162.89999999999998</v>
      </c>
      <c r="N11" s="202">
        <f>меню!S574</f>
        <v>261.024</v>
      </c>
      <c r="O11" s="202">
        <f>меню!S654</f>
        <v>205.25</v>
      </c>
      <c r="P11" s="201">
        <f>SUM(F11:O11)</f>
        <v>2026.2620000000002</v>
      </c>
      <c r="Q11" s="201">
        <f>P11/10</f>
        <v>202.6262</v>
      </c>
      <c r="R11" s="203">
        <f>Q11*100/E11</f>
        <v>101.31310000000002</v>
      </c>
    </row>
    <row r="12" spans="1:18" s="74" customFormat="1" ht="15" customHeight="1">
      <c r="A12" s="141">
        <v>8</v>
      </c>
      <c r="B12" s="146" t="s">
        <v>125</v>
      </c>
      <c r="C12" s="143">
        <v>200</v>
      </c>
      <c r="D12" s="143">
        <v>50</v>
      </c>
      <c r="E12" s="143">
        <f t="shared" si="0"/>
        <v>100</v>
      </c>
      <c r="F12" s="144">
        <f>меню!S18</f>
        <v>150</v>
      </c>
      <c r="G12" s="144">
        <f>меню!S76</f>
        <v>0</v>
      </c>
      <c r="H12" s="144">
        <f>меню!S135</f>
        <v>150</v>
      </c>
      <c r="I12" s="144">
        <f>меню!S224</f>
        <v>195.6</v>
      </c>
      <c r="J12" s="144">
        <f>меню!S317</f>
        <v>150</v>
      </c>
      <c r="K12" s="144">
        <f>меню!S379</f>
        <v>0</v>
      </c>
      <c r="L12" s="144">
        <f>меню!S446</f>
        <v>0</v>
      </c>
      <c r="M12" s="144">
        <f>меню!S514</f>
        <v>0</v>
      </c>
      <c r="N12" s="144">
        <f>меню!S575</f>
        <v>205.6</v>
      </c>
      <c r="O12" s="144">
        <f>меню!S655</f>
        <v>160</v>
      </c>
      <c r="P12" s="143">
        <f t="shared" si="1"/>
        <v>1011.2</v>
      </c>
      <c r="Q12" s="143">
        <f t="shared" si="2"/>
        <v>101.12</v>
      </c>
      <c r="R12" s="145">
        <f t="shared" si="3"/>
        <v>101.12</v>
      </c>
    </row>
    <row r="13" spans="1:18" s="74" customFormat="1" ht="23.25" customHeight="1">
      <c r="A13" s="141">
        <f>A12+1</f>
        <v>9</v>
      </c>
      <c r="B13" s="213" t="s">
        <v>227</v>
      </c>
      <c r="C13" s="143">
        <v>200</v>
      </c>
      <c r="D13" s="143">
        <v>50</v>
      </c>
      <c r="E13" s="143">
        <f t="shared" si="0"/>
        <v>100</v>
      </c>
      <c r="F13" s="144">
        <f>меню!S19</f>
        <v>0</v>
      </c>
      <c r="G13" s="144">
        <f>меню!S77</f>
        <v>200</v>
      </c>
      <c r="H13" s="144">
        <f>меню!S136</f>
        <v>200</v>
      </c>
      <c r="I13" s="144">
        <f>меню!S225</f>
        <v>0</v>
      </c>
      <c r="J13" s="144">
        <f>меню!S318</f>
        <v>200</v>
      </c>
      <c r="K13" s="202">
        <f>меню!S380</f>
        <v>200</v>
      </c>
      <c r="L13" s="144">
        <f>меню!S447</f>
        <v>0</v>
      </c>
      <c r="M13" s="144">
        <f>меню!S515</f>
        <v>0</v>
      </c>
      <c r="N13" s="144">
        <f>меню!S576</f>
        <v>0</v>
      </c>
      <c r="O13" s="144">
        <f>меню!S656</f>
        <v>200</v>
      </c>
      <c r="P13" s="143">
        <f t="shared" si="1"/>
        <v>1000</v>
      </c>
      <c r="Q13" s="143">
        <f t="shared" si="2"/>
        <v>100</v>
      </c>
      <c r="R13" s="145">
        <f t="shared" si="3"/>
        <v>100</v>
      </c>
    </row>
    <row r="14" spans="1:18" s="74" customFormat="1" ht="15" customHeight="1">
      <c r="A14" s="141">
        <f aca="true" t="shared" si="4" ref="A14:A30">A13+1</f>
        <v>10</v>
      </c>
      <c r="B14" s="142" t="s">
        <v>128</v>
      </c>
      <c r="C14" s="143">
        <v>20</v>
      </c>
      <c r="D14" s="143">
        <v>50</v>
      </c>
      <c r="E14" s="143">
        <f t="shared" si="0"/>
        <v>10</v>
      </c>
      <c r="F14" s="144">
        <f>меню!S20</f>
        <v>15</v>
      </c>
      <c r="G14" s="144">
        <f>меню!S78</f>
        <v>0</v>
      </c>
      <c r="H14" s="144">
        <f>меню!S137</f>
        <v>15</v>
      </c>
      <c r="I14" s="144">
        <f>меню!S226</f>
        <v>0</v>
      </c>
      <c r="J14" s="144">
        <f>меню!S319</f>
        <v>0</v>
      </c>
      <c r="K14" s="144">
        <f>меню!S381</f>
        <v>32</v>
      </c>
      <c r="L14" s="144">
        <f>меню!S448</f>
        <v>15</v>
      </c>
      <c r="M14" s="144">
        <f>меню!S516</f>
        <v>15</v>
      </c>
      <c r="N14" s="144">
        <v>10</v>
      </c>
      <c r="O14" s="144">
        <f>меню!S657</f>
        <v>0</v>
      </c>
      <c r="P14" s="143">
        <f t="shared" si="1"/>
        <v>102</v>
      </c>
      <c r="Q14" s="143">
        <f t="shared" si="2"/>
        <v>10.2</v>
      </c>
      <c r="R14" s="145">
        <f t="shared" si="3"/>
        <v>101.99999999999999</v>
      </c>
    </row>
    <row r="15" spans="1:18" s="74" customFormat="1" ht="15" customHeight="1">
      <c r="A15" s="141">
        <f t="shared" si="4"/>
        <v>11</v>
      </c>
      <c r="B15" s="142" t="s">
        <v>66</v>
      </c>
      <c r="C15" s="143">
        <v>45</v>
      </c>
      <c r="D15" s="143">
        <v>45</v>
      </c>
      <c r="E15" s="143">
        <f t="shared" si="0"/>
        <v>20.25</v>
      </c>
      <c r="F15" s="144">
        <f>меню!S21</f>
        <v>20</v>
      </c>
      <c r="G15" s="144">
        <f>меню!S79</f>
        <v>0</v>
      </c>
      <c r="H15" s="144">
        <f>меню!S138</f>
        <v>20.3</v>
      </c>
      <c r="I15" s="144">
        <f>меню!S227</f>
        <v>47.3</v>
      </c>
      <c r="J15" s="144">
        <f>меню!S320</f>
        <v>27.5</v>
      </c>
      <c r="K15" s="144">
        <f>меню!S382</f>
        <v>3.5</v>
      </c>
      <c r="L15" s="144">
        <f>меню!S449</f>
        <v>20</v>
      </c>
      <c r="M15" s="144">
        <f>меню!S517</f>
        <v>31</v>
      </c>
      <c r="N15" s="144">
        <f>меню!S578</f>
        <v>20.4</v>
      </c>
      <c r="O15" s="144">
        <f>меню!S658</f>
        <v>10.5</v>
      </c>
      <c r="P15" s="143">
        <f t="shared" si="1"/>
        <v>200.5</v>
      </c>
      <c r="Q15" s="143">
        <f t="shared" si="2"/>
        <v>20.05</v>
      </c>
      <c r="R15" s="145">
        <f t="shared" si="3"/>
        <v>99.01234567901234</v>
      </c>
    </row>
    <row r="16" spans="1:18" s="74" customFormat="1" ht="15" customHeight="1">
      <c r="A16" s="141">
        <f t="shared" si="4"/>
        <v>12</v>
      </c>
      <c r="B16" s="142" t="s">
        <v>65</v>
      </c>
      <c r="C16" s="143">
        <v>15</v>
      </c>
      <c r="D16" s="143">
        <v>50</v>
      </c>
      <c r="E16" s="143">
        <f t="shared" si="0"/>
        <v>7.5</v>
      </c>
      <c r="F16" s="144">
        <f>меню!S22</f>
        <v>75</v>
      </c>
      <c r="G16" s="144">
        <f>меню!S80</f>
        <v>0</v>
      </c>
      <c r="H16" s="144">
        <f>меню!S139</f>
        <v>0</v>
      </c>
      <c r="I16" s="144">
        <f>меню!S228</f>
        <v>0</v>
      </c>
      <c r="J16" s="144">
        <f>меню!S321</f>
        <v>0</v>
      </c>
      <c r="K16" s="144">
        <f>меню!S383</f>
        <v>0</v>
      </c>
      <c r="L16" s="144">
        <f>меню!S450</f>
        <v>0</v>
      </c>
      <c r="M16" s="144">
        <f>меню!S518</f>
        <v>0</v>
      </c>
      <c r="N16" s="161">
        <f>меню!S579</f>
        <v>0</v>
      </c>
      <c r="O16" s="144">
        <f>меню!S659</f>
        <v>0</v>
      </c>
      <c r="P16" s="143">
        <f t="shared" si="1"/>
        <v>75</v>
      </c>
      <c r="Q16" s="143">
        <f t="shared" si="2"/>
        <v>7.5</v>
      </c>
      <c r="R16" s="145">
        <f t="shared" si="3"/>
        <v>100</v>
      </c>
    </row>
    <row r="17" spans="1:18" s="74" customFormat="1" ht="15" customHeight="1">
      <c r="A17" s="283">
        <f t="shared" si="4"/>
        <v>13</v>
      </c>
      <c r="B17" s="284" t="s">
        <v>228</v>
      </c>
      <c r="C17" s="287">
        <v>0.4</v>
      </c>
      <c r="D17" s="286">
        <v>50</v>
      </c>
      <c r="E17" s="287">
        <f t="shared" si="0"/>
        <v>0.2</v>
      </c>
      <c r="F17" s="292">
        <f>меню!S23</f>
        <v>0</v>
      </c>
      <c r="G17" s="292">
        <f>меню!S81</f>
        <v>0</v>
      </c>
      <c r="H17" s="292">
        <f>меню!S140</f>
        <v>0</v>
      </c>
      <c r="I17" s="292">
        <f>меню!S229</f>
        <v>0</v>
      </c>
      <c r="J17" s="292">
        <f>меню!S322</f>
        <v>0</v>
      </c>
      <c r="K17" s="292">
        <f>меню!S384</f>
        <v>0</v>
      </c>
      <c r="L17" s="292">
        <f>меню!S451</f>
        <v>0</v>
      </c>
      <c r="M17" s="292">
        <f>меню!S519</f>
        <v>0</v>
      </c>
      <c r="N17" s="292">
        <f>меню!S580</f>
        <v>0</v>
      </c>
      <c r="O17" s="292">
        <f>меню!S660</f>
        <v>0</v>
      </c>
      <c r="P17" s="286">
        <f t="shared" si="1"/>
        <v>0</v>
      </c>
      <c r="Q17" s="287">
        <f t="shared" si="2"/>
        <v>0</v>
      </c>
      <c r="R17" s="289">
        <f t="shared" si="3"/>
        <v>0</v>
      </c>
    </row>
    <row r="18" spans="1:18" s="74" customFormat="1" ht="15" customHeight="1">
      <c r="A18" s="141">
        <f t="shared" si="4"/>
        <v>14</v>
      </c>
      <c r="B18" s="142" t="s">
        <v>129</v>
      </c>
      <c r="C18" s="143">
        <v>105</v>
      </c>
      <c r="D18" s="143">
        <v>50</v>
      </c>
      <c r="E18" s="143">
        <f t="shared" si="0"/>
        <v>52.5</v>
      </c>
      <c r="F18" s="144">
        <f>меню!S24</f>
        <v>107.44000000000001</v>
      </c>
      <c r="G18" s="144">
        <f>меню!S82</f>
        <v>32.64</v>
      </c>
      <c r="H18" s="144">
        <f>меню!S141</f>
        <v>73.44000000000001</v>
      </c>
      <c r="I18" s="144">
        <f>меню!S230</f>
        <v>0</v>
      </c>
      <c r="J18" s="144">
        <f>меню!S323</f>
        <v>89.76</v>
      </c>
      <c r="K18" s="144">
        <f>меню!S385</f>
        <v>0</v>
      </c>
      <c r="L18" s="144">
        <f>меню!S452</f>
        <v>107.44000000000001</v>
      </c>
      <c r="M18" s="144">
        <f>меню!S520</f>
        <v>100.64</v>
      </c>
      <c r="N18" s="144">
        <f>меню!S581</f>
        <v>0</v>
      </c>
      <c r="O18" s="144">
        <f>меню!S661</f>
        <v>0</v>
      </c>
      <c r="P18" s="143">
        <f t="shared" si="1"/>
        <v>511.36</v>
      </c>
      <c r="Q18" s="143">
        <f t="shared" si="2"/>
        <v>51.136</v>
      </c>
      <c r="R18" s="145">
        <f t="shared" si="3"/>
        <v>97.40190476190477</v>
      </c>
    </row>
    <row r="19" spans="1:18" s="74" customFormat="1" ht="15" customHeight="1">
      <c r="A19" s="141">
        <f t="shared" si="4"/>
        <v>15</v>
      </c>
      <c r="B19" s="142" t="s">
        <v>67</v>
      </c>
      <c r="C19" s="143">
        <v>60</v>
      </c>
      <c r="D19" s="143">
        <v>50</v>
      </c>
      <c r="E19" s="143">
        <f t="shared" si="0"/>
        <v>30</v>
      </c>
      <c r="F19" s="144">
        <f>меню!S25</f>
        <v>0</v>
      </c>
      <c r="G19" s="144">
        <f>меню!S83</f>
        <v>84</v>
      </c>
      <c r="H19" s="144">
        <f>меню!S142</f>
        <v>0</v>
      </c>
      <c r="I19" s="144">
        <f>меню!S231</f>
        <v>0</v>
      </c>
      <c r="J19" s="144">
        <f>меню!S324</f>
        <v>0</v>
      </c>
      <c r="K19" s="144">
        <f>меню!S386</f>
        <v>0</v>
      </c>
      <c r="L19" s="144">
        <f>меню!S453</f>
        <v>0</v>
      </c>
      <c r="M19" s="144">
        <f>меню!S521</f>
        <v>58.24000000000001</v>
      </c>
      <c r="N19" s="144">
        <f>меню!S582</f>
        <v>154</v>
      </c>
      <c r="O19" s="144">
        <f>меню!S662</f>
        <v>0</v>
      </c>
      <c r="P19" s="143">
        <f t="shared" si="1"/>
        <v>296.24</v>
      </c>
      <c r="Q19" s="143">
        <f t="shared" si="2"/>
        <v>29.624000000000002</v>
      </c>
      <c r="R19" s="145">
        <f t="shared" si="3"/>
        <v>98.74666666666667</v>
      </c>
    </row>
    <row r="20" spans="1:18" s="74" customFormat="1" ht="15" customHeight="1">
      <c r="A20" s="141">
        <f t="shared" si="4"/>
        <v>16</v>
      </c>
      <c r="B20" s="146" t="s">
        <v>68</v>
      </c>
      <c r="C20" s="143">
        <v>20</v>
      </c>
      <c r="D20" s="143">
        <v>50</v>
      </c>
      <c r="E20" s="143">
        <f t="shared" si="0"/>
        <v>10</v>
      </c>
      <c r="F20" s="144">
        <f>меню!S26</f>
        <v>0</v>
      </c>
      <c r="G20" s="144">
        <f>меню!S84</f>
        <v>22</v>
      </c>
      <c r="H20" s="144">
        <f>меню!S143</f>
        <v>0</v>
      </c>
      <c r="I20" s="144">
        <f>меню!S232</f>
        <v>0</v>
      </c>
      <c r="J20" s="144">
        <f>меню!S325</f>
        <v>0</v>
      </c>
      <c r="K20" s="144">
        <f>меню!S387</f>
        <v>82</v>
      </c>
      <c r="L20" s="144">
        <f>меню!S454</f>
        <v>0</v>
      </c>
      <c r="M20" s="144">
        <f>меню!S522</f>
        <v>0</v>
      </c>
      <c r="N20" s="144">
        <f>меню!S583</f>
        <v>0</v>
      </c>
      <c r="O20" s="144">
        <f>меню!S663</f>
        <v>0</v>
      </c>
      <c r="P20" s="143">
        <f t="shared" si="1"/>
        <v>104</v>
      </c>
      <c r="Q20" s="143">
        <f>P20/10</f>
        <v>10.4</v>
      </c>
      <c r="R20" s="145">
        <f t="shared" si="3"/>
        <v>104</v>
      </c>
    </row>
    <row r="21" spans="1:18" s="204" customFormat="1" ht="15" customHeight="1">
      <c r="A21" s="199">
        <f t="shared" si="4"/>
        <v>17</v>
      </c>
      <c r="B21" s="200" t="s">
        <v>130</v>
      </c>
      <c r="C21" s="201">
        <v>80</v>
      </c>
      <c r="D21" s="143">
        <v>50</v>
      </c>
      <c r="E21" s="201">
        <f t="shared" si="0"/>
        <v>40</v>
      </c>
      <c r="F21" s="202">
        <f>меню!S27</f>
        <v>0</v>
      </c>
      <c r="G21" s="202">
        <f>меню!S85</f>
        <v>0</v>
      </c>
      <c r="H21" s="202">
        <f>меню!S144</f>
        <v>52</v>
      </c>
      <c r="I21" s="202">
        <f>меню!S233</f>
        <v>165.12</v>
      </c>
      <c r="J21" s="202">
        <f>меню!S326</f>
        <v>0</v>
      </c>
      <c r="K21" s="202">
        <f>меню!S388</f>
        <v>0</v>
      </c>
      <c r="L21" s="202">
        <f>меню!S455</f>
        <v>103.2</v>
      </c>
      <c r="M21" s="202">
        <f>меню!S523</f>
        <v>0</v>
      </c>
      <c r="N21" s="202">
        <f>меню!S584</f>
        <v>0</v>
      </c>
      <c r="O21" s="202">
        <f>меню!S664</f>
        <v>80</v>
      </c>
      <c r="P21" s="201">
        <f t="shared" si="1"/>
        <v>400.32</v>
      </c>
      <c r="Q21" s="201">
        <f t="shared" si="2"/>
        <v>40.032</v>
      </c>
      <c r="R21" s="203">
        <f t="shared" si="3"/>
        <v>100.08</v>
      </c>
    </row>
    <row r="22" spans="1:18" s="74" customFormat="1" ht="15" customHeight="1">
      <c r="A22" s="141">
        <f t="shared" si="4"/>
        <v>18</v>
      </c>
      <c r="B22" s="142" t="s">
        <v>131</v>
      </c>
      <c r="C22" s="143">
        <v>300</v>
      </c>
      <c r="D22" s="143">
        <v>28</v>
      </c>
      <c r="E22" s="143">
        <f t="shared" si="0"/>
        <v>84</v>
      </c>
      <c r="F22" s="144">
        <f>меню!S28</f>
        <v>211</v>
      </c>
      <c r="G22" s="144">
        <f>меню!S86</f>
        <v>0</v>
      </c>
      <c r="H22" s="144">
        <f>меню!S145</f>
        <v>11</v>
      </c>
      <c r="I22" s="144">
        <f>меню!S234</f>
        <v>59</v>
      </c>
      <c r="J22" s="144">
        <f>меню!S327</f>
        <v>221</v>
      </c>
      <c r="K22" s="144">
        <f>меню!S389</f>
        <v>0</v>
      </c>
      <c r="L22" s="144">
        <f>меню!S456</f>
        <v>29</v>
      </c>
      <c r="M22" s="144">
        <f>меню!S524</f>
        <v>255</v>
      </c>
      <c r="N22" s="144">
        <f>меню!S585</f>
        <v>13</v>
      </c>
      <c r="O22" s="144">
        <f>меню!S665</f>
        <v>43</v>
      </c>
      <c r="P22" s="143">
        <f t="shared" si="1"/>
        <v>842</v>
      </c>
      <c r="Q22" s="143">
        <f t="shared" si="2"/>
        <v>84.2</v>
      </c>
      <c r="R22" s="145">
        <f t="shared" si="3"/>
        <v>100.23809523809524</v>
      </c>
    </row>
    <row r="23" spans="1:18" s="204" customFormat="1" ht="24.75" customHeight="1">
      <c r="A23" s="199">
        <f t="shared" si="4"/>
        <v>19</v>
      </c>
      <c r="B23" s="213" t="s">
        <v>220</v>
      </c>
      <c r="C23" s="201">
        <v>180</v>
      </c>
      <c r="D23" s="143">
        <v>40</v>
      </c>
      <c r="E23" s="201">
        <f t="shared" si="0"/>
        <v>72</v>
      </c>
      <c r="F23" s="202">
        <f>меню!S29</f>
        <v>100</v>
      </c>
      <c r="G23" s="202">
        <f>меню!S87</f>
        <v>207</v>
      </c>
      <c r="H23" s="202">
        <f>меню!S146</f>
        <v>0</v>
      </c>
      <c r="I23" s="202">
        <f>меню!S235</f>
        <v>0</v>
      </c>
      <c r="J23" s="202">
        <f>меню!S328</f>
        <v>0</v>
      </c>
      <c r="K23" s="202">
        <f>меню!S390</f>
        <v>207</v>
      </c>
      <c r="L23" s="202">
        <f>меню!S457</f>
        <v>0</v>
      </c>
      <c r="M23" s="202">
        <f>меню!S525</f>
        <v>0</v>
      </c>
      <c r="N23" s="202">
        <f>меню!S586</f>
        <v>207</v>
      </c>
      <c r="O23" s="202">
        <f>меню!S666</f>
        <v>0</v>
      </c>
      <c r="P23" s="201">
        <f t="shared" si="1"/>
        <v>721</v>
      </c>
      <c r="Q23" s="201">
        <f t="shared" si="2"/>
        <v>72.1</v>
      </c>
      <c r="R23" s="203">
        <f t="shared" si="3"/>
        <v>100.13888888888887</v>
      </c>
    </row>
    <row r="24" spans="1:18" s="74" customFormat="1" ht="15" customHeight="1">
      <c r="A24" s="141">
        <f t="shared" si="4"/>
        <v>20</v>
      </c>
      <c r="B24" s="142" t="s">
        <v>132</v>
      </c>
      <c r="C24" s="143">
        <v>60</v>
      </c>
      <c r="D24" s="143">
        <v>50</v>
      </c>
      <c r="E24" s="143">
        <f t="shared" si="0"/>
        <v>30</v>
      </c>
      <c r="F24" s="144">
        <f>меню!S30</f>
        <v>0</v>
      </c>
      <c r="G24" s="144">
        <f>меню!S88</f>
        <v>0</v>
      </c>
      <c r="H24" s="144">
        <f>меню!S147</f>
        <v>0</v>
      </c>
      <c r="I24" s="144">
        <f>меню!S236</f>
        <v>126</v>
      </c>
      <c r="J24" s="144">
        <f>меню!S329</f>
        <v>0</v>
      </c>
      <c r="K24" s="144">
        <f>меню!S391</f>
        <v>0</v>
      </c>
      <c r="L24" s="144">
        <f>меню!S458</f>
        <v>0</v>
      </c>
      <c r="M24" s="144">
        <f>меню!S526</f>
        <v>161</v>
      </c>
      <c r="N24" s="144">
        <f>меню!S587</f>
        <v>0</v>
      </c>
      <c r="O24" s="144">
        <f>меню!S667</f>
        <v>0</v>
      </c>
      <c r="P24" s="143">
        <f t="shared" si="1"/>
        <v>287</v>
      </c>
      <c r="Q24" s="143">
        <f t="shared" si="2"/>
        <v>28.7</v>
      </c>
      <c r="R24" s="145">
        <f t="shared" si="3"/>
        <v>95.66666666666667</v>
      </c>
    </row>
    <row r="25" spans="1:18" s="204" customFormat="1" ht="15" customHeight="1">
      <c r="A25" s="199">
        <f t="shared" si="4"/>
        <v>21</v>
      </c>
      <c r="B25" s="206" t="s">
        <v>133</v>
      </c>
      <c r="C25" s="201">
        <v>10</v>
      </c>
      <c r="D25" s="143">
        <v>55</v>
      </c>
      <c r="E25" s="201">
        <f t="shared" si="0"/>
        <v>5.5</v>
      </c>
      <c r="F25" s="202">
        <f>меню!S31</f>
        <v>10</v>
      </c>
      <c r="G25" s="202">
        <f>меню!S89</f>
        <v>5</v>
      </c>
      <c r="H25" s="202">
        <f>меню!S148</f>
        <v>0</v>
      </c>
      <c r="I25" s="202">
        <f>меню!S237</f>
        <v>5</v>
      </c>
      <c r="J25" s="144">
        <f>меню!S330</f>
        <v>10</v>
      </c>
      <c r="K25" s="202">
        <f>меню!S392</f>
        <v>15</v>
      </c>
      <c r="L25" s="202">
        <f>меню!S459</f>
        <v>0</v>
      </c>
      <c r="M25" s="202">
        <f>меню!S527</f>
        <v>7</v>
      </c>
      <c r="N25" s="202">
        <f>меню!S588</f>
        <v>0</v>
      </c>
      <c r="O25" s="202">
        <f>меню!S668</f>
        <v>5</v>
      </c>
      <c r="P25" s="201">
        <f t="shared" si="1"/>
        <v>57</v>
      </c>
      <c r="Q25" s="201">
        <f t="shared" si="2"/>
        <v>5.7</v>
      </c>
      <c r="R25" s="203">
        <f t="shared" si="3"/>
        <v>103.63636363636364</v>
      </c>
    </row>
    <row r="26" spans="1:18" s="204" customFormat="1" ht="15" customHeight="1">
      <c r="A26" s="199">
        <f t="shared" si="4"/>
        <v>22</v>
      </c>
      <c r="B26" s="206" t="s">
        <v>126</v>
      </c>
      <c r="C26" s="201">
        <v>12</v>
      </c>
      <c r="D26" s="143">
        <v>50</v>
      </c>
      <c r="E26" s="201">
        <f t="shared" si="0"/>
        <v>6</v>
      </c>
      <c r="F26" s="207">
        <f>меню!S32</f>
        <v>0</v>
      </c>
      <c r="G26" s="202">
        <f>меню!S90</f>
        <v>0</v>
      </c>
      <c r="H26" s="202">
        <f>меню!S149</f>
        <v>0</v>
      </c>
      <c r="I26" s="202">
        <f>меню!S238</f>
        <v>31</v>
      </c>
      <c r="J26" s="207">
        <f>меню!S331</f>
        <v>0</v>
      </c>
      <c r="K26" s="202">
        <f>меню!S393</f>
        <v>0</v>
      </c>
      <c r="L26" s="202">
        <f>меню!S460</f>
        <v>0</v>
      </c>
      <c r="M26" s="207">
        <f>меню!S528</f>
        <v>0</v>
      </c>
      <c r="N26" s="202">
        <f>меню!S589</f>
        <v>31</v>
      </c>
      <c r="O26" s="202">
        <f>меню!S669</f>
        <v>0</v>
      </c>
      <c r="P26" s="201">
        <f t="shared" si="1"/>
        <v>62</v>
      </c>
      <c r="Q26" s="201">
        <f t="shared" si="2"/>
        <v>6.2</v>
      </c>
      <c r="R26" s="203">
        <f t="shared" si="3"/>
        <v>103.33333333333333</v>
      </c>
    </row>
    <row r="27" spans="1:18" s="204" customFormat="1" ht="15" customHeight="1">
      <c r="A27" s="199">
        <f t="shared" si="4"/>
        <v>23</v>
      </c>
      <c r="B27" s="200" t="s">
        <v>43</v>
      </c>
      <c r="C27" s="201">
        <v>35</v>
      </c>
      <c r="D27" s="143">
        <v>50</v>
      </c>
      <c r="E27" s="201">
        <f t="shared" si="0"/>
        <v>17.5</v>
      </c>
      <c r="F27" s="202">
        <f>меню!S33</f>
        <v>13</v>
      </c>
      <c r="G27" s="202">
        <f>меню!S91</f>
        <v>5</v>
      </c>
      <c r="H27" s="202">
        <f>меню!S150</f>
        <v>15.200000000000001</v>
      </c>
      <c r="I27" s="202">
        <f>меню!S239</f>
        <v>27</v>
      </c>
      <c r="J27" s="202">
        <f>меню!S332</f>
        <v>27</v>
      </c>
      <c r="K27" s="202">
        <f>меню!S394</f>
        <v>15</v>
      </c>
      <c r="L27" s="202">
        <f>меню!S461</f>
        <v>12</v>
      </c>
      <c r="M27" s="202">
        <f>меню!S529</f>
        <v>25</v>
      </c>
      <c r="N27" s="202">
        <f>меню!S590</f>
        <v>22</v>
      </c>
      <c r="O27" s="202">
        <f>меню!S670</f>
        <v>17</v>
      </c>
      <c r="P27" s="201">
        <f t="shared" si="1"/>
        <v>178.2</v>
      </c>
      <c r="Q27" s="201">
        <f t="shared" si="2"/>
        <v>17.82</v>
      </c>
      <c r="R27" s="203">
        <f t="shared" si="3"/>
        <v>101.82857142857142</v>
      </c>
    </row>
    <row r="28" spans="1:18" s="204" customFormat="1" ht="15" customHeight="1">
      <c r="A28" s="199">
        <f t="shared" si="4"/>
        <v>24</v>
      </c>
      <c r="B28" s="200" t="s">
        <v>44</v>
      </c>
      <c r="C28" s="201">
        <v>18</v>
      </c>
      <c r="D28" s="143">
        <v>45</v>
      </c>
      <c r="E28" s="201">
        <f t="shared" si="0"/>
        <v>8.1</v>
      </c>
      <c r="F28" s="202">
        <f>меню!S34</f>
        <v>9</v>
      </c>
      <c r="G28" s="202">
        <f>меню!S92</f>
        <v>9</v>
      </c>
      <c r="H28" s="202">
        <f>меню!S151</f>
        <v>8</v>
      </c>
      <c r="I28" s="202">
        <f>меню!S240</f>
        <v>6.5</v>
      </c>
      <c r="J28" s="202">
        <f>меню!S333</f>
        <v>14.3</v>
      </c>
      <c r="K28" s="202">
        <f>меню!S395</f>
        <v>5</v>
      </c>
      <c r="L28" s="202">
        <f>меню!S462</f>
        <v>4</v>
      </c>
      <c r="M28" s="202">
        <f>меню!S530</f>
        <v>12.5</v>
      </c>
      <c r="N28" s="202">
        <f>меню!S591</f>
        <v>8</v>
      </c>
      <c r="O28" s="202">
        <f>меню!S671</f>
        <v>2</v>
      </c>
      <c r="P28" s="201">
        <f t="shared" si="1"/>
        <v>78.3</v>
      </c>
      <c r="Q28" s="201">
        <f t="shared" si="2"/>
        <v>7.83</v>
      </c>
      <c r="R28" s="203">
        <f t="shared" si="3"/>
        <v>96.66666666666667</v>
      </c>
    </row>
    <row r="29" spans="1:18" s="204" customFormat="1" ht="15" customHeight="1">
      <c r="A29" s="199">
        <f t="shared" si="4"/>
        <v>25</v>
      </c>
      <c r="B29" s="200" t="s">
        <v>134</v>
      </c>
      <c r="C29" s="201">
        <v>40</v>
      </c>
      <c r="D29" s="143">
        <v>23</v>
      </c>
      <c r="E29" s="201">
        <f t="shared" si="0"/>
        <v>9.2</v>
      </c>
      <c r="F29" s="202">
        <f>меню!S35</f>
        <v>0</v>
      </c>
      <c r="G29" s="202">
        <f>меню!S93</f>
        <v>0</v>
      </c>
      <c r="H29" s="202">
        <f>меню!S152</f>
        <v>43</v>
      </c>
      <c r="I29" s="202">
        <f>меню!S241</f>
        <v>15</v>
      </c>
      <c r="J29" s="202">
        <f>меню!S334</f>
        <v>4.5</v>
      </c>
      <c r="K29" s="202">
        <f>меню!S396</f>
        <v>0</v>
      </c>
      <c r="L29" s="202">
        <f>меню!S463</f>
        <v>0</v>
      </c>
      <c r="M29" s="202">
        <f>меню!S531</f>
        <v>15</v>
      </c>
      <c r="N29" s="202">
        <f>меню!S592</f>
        <v>6</v>
      </c>
      <c r="O29" s="202">
        <f>меню!S672</f>
        <v>6</v>
      </c>
      <c r="P29" s="201">
        <f t="shared" si="1"/>
        <v>89.5</v>
      </c>
      <c r="Q29" s="205">
        <f t="shared" si="2"/>
        <v>8.95</v>
      </c>
      <c r="R29" s="203">
        <f t="shared" si="3"/>
        <v>97.28260869565217</v>
      </c>
    </row>
    <row r="30" spans="1:18" ht="15" customHeight="1">
      <c r="A30" s="141">
        <f t="shared" si="4"/>
        <v>26</v>
      </c>
      <c r="B30" s="146" t="s">
        <v>121</v>
      </c>
      <c r="C30" s="143">
        <v>2</v>
      </c>
      <c r="D30" s="143">
        <v>50</v>
      </c>
      <c r="E30" s="147">
        <f>C30*D30/100</f>
        <v>1</v>
      </c>
      <c r="F30" s="144">
        <f>меню!S36</f>
        <v>0</v>
      </c>
      <c r="G30" s="144">
        <f>меню!S94</f>
        <v>0</v>
      </c>
      <c r="H30" s="144">
        <f>меню!S153</f>
        <v>0</v>
      </c>
      <c r="I30" s="144">
        <f>меню!S242</f>
        <v>0</v>
      </c>
      <c r="J30" s="144">
        <f>меню!S335</f>
        <v>0</v>
      </c>
      <c r="K30" s="144">
        <f>меню!S397</f>
        <v>0</v>
      </c>
      <c r="L30" s="144">
        <f>меню!S464</f>
        <v>0</v>
      </c>
      <c r="M30" s="144">
        <f>меню!S532</f>
        <v>0</v>
      </c>
      <c r="N30" s="144">
        <f>меню!S593</f>
        <v>0</v>
      </c>
      <c r="O30" s="144">
        <f>меню!S673</f>
        <v>0</v>
      </c>
      <c r="P30" s="147">
        <f>SUM(F30:O30)</f>
        <v>0</v>
      </c>
      <c r="Q30" s="147">
        <f>P30/10</f>
        <v>0</v>
      </c>
      <c r="R30" s="145">
        <f>Q30*100/E30</f>
        <v>0</v>
      </c>
    </row>
    <row r="31" spans="1:18" ht="15" customHeight="1">
      <c r="A31" s="293">
        <v>27</v>
      </c>
      <c r="B31" s="284" t="s">
        <v>229</v>
      </c>
      <c r="C31" s="285">
        <v>1.2</v>
      </c>
      <c r="D31" s="286">
        <v>50</v>
      </c>
      <c r="E31" s="287">
        <f>C31*D31/100</f>
        <v>0.6</v>
      </c>
      <c r="F31" s="288">
        <f>меню!S37</f>
        <v>0</v>
      </c>
      <c r="G31" s="288">
        <f>меню!S95</f>
        <v>0</v>
      </c>
      <c r="H31" s="288">
        <f>меню!S154</f>
        <v>0</v>
      </c>
      <c r="I31" s="288">
        <f>меню!S243</f>
        <v>0</v>
      </c>
      <c r="J31" s="288">
        <f>меню!S336</f>
        <v>0</v>
      </c>
      <c r="K31" s="288">
        <f>меню!S398</f>
        <v>0</v>
      </c>
      <c r="L31" s="288">
        <f>меню!S465</f>
        <v>0</v>
      </c>
      <c r="M31" s="288">
        <f>меню!S533</f>
        <v>0</v>
      </c>
      <c r="N31" s="288">
        <f>меню!S594</f>
        <v>0</v>
      </c>
      <c r="O31" s="288">
        <f>меню!S674</f>
        <v>0</v>
      </c>
      <c r="P31" s="287">
        <f>SUM(F31:O31)</f>
        <v>0</v>
      </c>
      <c r="Q31" s="287">
        <f>P31/10</f>
        <v>0</v>
      </c>
      <c r="R31" s="289">
        <f>Q31*100/E31</f>
        <v>0</v>
      </c>
    </row>
    <row r="32" spans="1:18" s="74" customFormat="1" ht="15" customHeight="1" thickBot="1">
      <c r="A32" s="148">
        <v>28</v>
      </c>
      <c r="B32" s="149" t="s">
        <v>71</v>
      </c>
      <c r="C32" s="150">
        <v>7</v>
      </c>
      <c r="D32" s="143">
        <v>50</v>
      </c>
      <c r="E32" s="151">
        <f t="shared" si="0"/>
        <v>3.5</v>
      </c>
      <c r="F32" s="152">
        <v>3.5</v>
      </c>
      <c r="G32" s="152">
        <v>3.5</v>
      </c>
      <c r="H32" s="152">
        <v>3.5</v>
      </c>
      <c r="I32" s="152">
        <v>3.5</v>
      </c>
      <c r="J32" s="152">
        <v>3.5</v>
      </c>
      <c r="K32" s="152">
        <v>3.5</v>
      </c>
      <c r="L32" s="152">
        <v>3.5</v>
      </c>
      <c r="M32" s="152">
        <v>3.5</v>
      </c>
      <c r="N32" s="152">
        <v>3.5</v>
      </c>
      <c r="O32" s="152">
        <v>3.5</v>
      </c>
      <c r="P32" s="150">
        <f t="shared" si="1"/>
        <v>35</v>
      </c>
      <c r="Q32" s="151">
        <f t="shared" si="2"/>
        <v>3.5</v>
      </c>
      <c r="R32" s="153">
        <f t="shared" si="3"/>
        <v>100</v>
      </c>
    </row>
    <row r="33" spans="1:18" ht="12" customHeight="1">
      <c r="A33" s="75"/>
      <c r="B33" s="391" t="s">
        <v>111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</row>
    <row r="34" ht="12.75" customHeight="1">
      <c r="B34" s="30" t="s">
        <v>120</v>
      </c>
    </row>
    <row r="35" spans="2:18" ht="12.75">
      <c r="B35" s="389" t="s">
        <v>230</v>
      </c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</row>
    <row r="36" spans="2:18" ht="12.75">
      <c r="B36" s="390" t="s">
        <v>328</v>
      </c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</row>
  </sheetData>
  <sheetProtection/>
  <mergeCells count="14">
    <mergeCell ref="P2:P4"/>
    <mergeCell ref="Q2:Q4"/>
    <mergeCell ref="R2:R4"/>
    <mergeCell ref="D2:D4"/>
    <mergeCell ref="E2:E4"/>
    <mergeCell ref="B35:R35"/>
    <mergeCell ref="B36:R36"/>
    <mergeCell ref="B33:R33"/>
    <mergeCell ref="A1:R1"/>
    <mergeCell ref="A2:A4"/>
    <mergeCell ref="C2:C4"/>
    <mergeCell ref="F2:O2"/>
    <mergeCell ref="F3:O3"/>
    <mergeCell ref="B2:B4"/>
  </mergeCells>
  <printOptions horizontalCentered="1"/>
  <pageMargins left="0.1968503937007874" right="0.1968503937007874" top="0.5905511811023623" bottom="0.3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8" sqref="E8"/>
    </sheetView>
  </sheetViews>
  <sheetFormatPr defaultColWidth="9.140625" defaultRowHeight="12.75" outlineLevelCol="1"/>
  <cols>
    <col min="1" max="1" width="31.140625" style="0" customWidth="1"/>
    <col min="2" max="2" width="18.7109375" style="0" customWidth="1"/>
    <col min="3" max="3" width="13.140625" style="0" hidden="1" customWidth="1" outlineLevel="1"/>
    <col min="4" max="4" width="18.7109375" style="0" customWidth="1" collapsed="1"/>
    <col min="5" max="5" width="18.7109375" style="0" customWidth="1"/>
    <col min="6" max="6" width="12.140625" style="1" hidden="1" customWidth="1" outlineLevel="1"/>
    <col min="7" max="7" width="15.7109375" style="0" customWidth="1" collapsed="1"/>
    <col min="8" max="9" width="18.7109375" style="0" customWidth="1"/>
  </cols>
  <sheetData>
    <row r="1" spans="1:9" ht="34.5" customHeight="1" thickBot="1">
      <c r="A1" s="410" t="s">
        <v>239</v>
      </c>
      <c r="B1" s="410"/>
      <c r="C1" s="410"/>
      <c r="D1" s="410"/>
      <c r="E1" s="410"/>
      <c r="F1" s="410"/>
      <c r="G1" s="410"/>
      <c r="H1" s="410"/>
      <c r="I1" s="410"/>
    </row>
    <row r="2" spans="1:9" ht="30.75" customHeight="1">
      <c r="A2" s="411" t="s">
        <v>240</v>
      </c>
      <c r="B2" s="214" t="s">
        <v>232</v>
      </c>
      <c r="C2" s="413" t="s">
        <v>48</v>
      </c>
      <c r="D2" s="408">
        <v>0.35</v>
      </c>
      <c r="E2" s="214" t="s">
        <v>233</v>
      </c>
      <c r="F2" s="413" t="s">
        <v>48</v>
      </c>
      <c r="G2" s="406">
        <v>0.15</v>
      </c>
      <c r="H2" s="214" t="s">
        <v>234</v>
      </c>
      <c r="I2" s="415" t="s">
        <v>48</v>
      </c>
    </row>
    <row r="3" spans="1:9" ht="39.75" customHeight="1">
      <c r="A3" s="412"/>
      <c r="B3" s="215" t="s">
        <v>235</v>
      </c>
      <c r="C3" s="414"/>
      <c r="D3" s="409"/>
      <c r="E3" s="215" t="s">
        <v>236</v>
      </c>
      <c r="F3" s="414"/>
      <c r="G3" s="407"/>
      <c r="H3" s="216" t="s">
        <v>237</v>
      </c>
      <c r="I3" s="416"/>
    </row>
    <row r="4" spans="1:9" ht="19.5" customHeight="1">
      <c r="A4" s="218" t="s">
        <v>118</v>
      </c>
      <c r="B4" s="87">
        <v>949.5</v>
      </c>
      <c r="C4" s="414"/>
      <c r="D4" s="409"/>
      <c r="E4" s="219">
        <v>407</v>
      </c>
      <c r="F4" s="414"/>
      <c r="G4" s="407"/>
      <c r="H4" s="219">
        <v>1357</v>
      </c>
      <c r="I4" s="416"/>
    </row>
    <row r="5" spans="1:9" ht="19.5" customHeight="1">
      <c r="A5" s="218">
        <v>1</v>
      </c>
      <c r="B5" s="308">
        <f>меню!H8</f>
        <v>989.8</v>
      </c>
      <c r="C5" s="308">
        <f>B5*100/950</f>
        <v>104.18947368421053</v>
      </c>
      <c r="D5" s="308">
        <f>B5*100/2713</f>
        <v>36.483597493549574</v>
      </c>
      <c r="E5" s="308">
        <f>меню!H65</f>
        <v>413.5</v>
      </c>
      <c r="F5" s="308">
        <f>E5*100/407</f>
        <v>101.5970515970516</v>
      </c>
      <c r="G5" s="308">
        <f>E5*100/2713</f>
        <v>15.241430151124217</v>
      </c>
      <c r="H5" s="308">
        <f>меню!H70</f>
        <v>1403.3</v>
      </c>
      <c r="I5" s="309">
        <f>H5*100/2713</f>
        <v>51.725027644673794</v>
      </c>
    </row>
    <row r="6" spans="1:9" ht="19.5" customHeight="1">
      <c r="A6" s="218">
        <v>2</v>
      </c>
      <c r="B6" s="308">
        <f>меню!H75</f>
        <v>917.8333333333333</v>
      </c>
      <c r="C6" s="308">
        <f aca="true" t="shared" si="0" ref="C6:C14">B6*100/950</f>
        <v>96.61403508771929</v>
      </c>
      <c r="D6" s="308">
        <f aca="true" t="shared" si="1" ref="D6:D14">B6*100/2713</f>
        <v>33.83093746160462</v>
      </c>
      <c r="E6" s="308">
        <f>меню!H111</f>
        <v>429.05000000000007</v>
      </c>
      <c r="F6" s="308">
        <f>E6*100/407</f>
        <v>105.41769041769044</v>
      </c>
      <c r="G6" s="308">
        <f aca="true" t="shared" si="2" ref="G6:G14">E6*100/2713</f>
        <v>15.814596387762627</v>
      </c>
      <c r="H6" s="308">
        <f>меню!H125</f>
        <v>1346.8833333333332</v>
      </c>
      <c r="I6" s="309">
        <f aca="true" t="shared" si="3" ref="I6:I14">H6*100/2713</f>
        <v>49.64553384936724</v>
      </c>
    </row>
    <row r="7" spans="1:9" ht="19.5" customHeight="1">
      <c r="A7" s="218">
        <v>3</v>
      </c>
      <c r="B7" s="308">
        <f>меню!H130</f>
        <v>927.8800000000001</v>
      </c>
      <c r="C7" s="308">
        <f t="shared" si="0"/>
        <v>97.67157894736843</v>
      </c>
      <c r="D7" s="308">
        <f t="shared" si="1"/>
        <v>34.20125322521195</v>
      </c>
      <c r="E7" s="308">
        <f>меню!H197</f>
        <v>427.25</v>
      </c>
      <c r="F7" s="308">
        <f>E7*100/407</f>
        <v>104.97542997542998</v>
      </c>
      <c r="G7" s="308">
        <f t="shared" si="2"/>
        <v>15.748249170659786</v>
      </c>
      <c r="H7" s="308">
        <f>меню!H214</f>
        <v>1355.13</v>
      </c>
      <c r="I7" s="309">
        <f t="shared" si="3"/>
        <v>49.949502395871725</v>
      </c>
    </row>
    <row r="8" spans="1:9" ht="19.5" customHeight="1">
      <c r="A8" s="218">
        <v>4</v>
      </c>
      <c r="B8" s="308">
        <f>меню!H219</f>
        <v>987.0633333333333</v>
      </c>
      <c r="C8" s="308">
        <f t="shared" si="0"/>
        <v>103.90140350877192</v>
      </c>
      <c r="D8" s="308">
        <f t="shared" si="1"/>
        <v>36.38272515050989</v>
      </c>
      <c r="E8" s="308">
        <f>меню!H280</f>
        <v>438.5</v>
      </c>
      <c r="F8" s="308">
        <f>E8*100/407</f>
        <v>107.73955773955774</v>
      </c>
      <c r="G8" s="308">
        <f t="shared" si="2"/>
        <v>16.162919277552525</v>
      </c>
      <c r="H8" s="308">
        <f>меню!H308</f>
        <v>1425.5633333333333</v>
      </c>
      <c r="I8" s="309">
        <f t="shared" si="3"/>
        <v>52.54564442806241</v>
      </c>
    </row>
    <row r="9" spans="1:9" ht="19.5" customHeight="1">
      <c r="A9" s="218">
        <v>5</v>
      </c>
      <c r="B9" s="308">
        <f>меню!H313</f>
        <v>990.6333333333333</v>
      </c>
      <c r="C9" s="308">
        <f t="shared" si="0"/>
        <v>104.27719298245613</v>
      </c>
      <c r="D9" s="308">
        <f t="shared" si="1"/>
        <v>36.514313797763855</v>
      </c>
      <c r="E9" s="308">
        <f>меню!H358</f>
        <v>422.6500000000001</v>
      </c>
      <c r="F9" s="308">
        <f aca="true" t="shared" si="4" ref="F9:F14">E9*100/407</f>
        <v>103.84520884520886</v>
      </c>
      <c r="G9" s="308">
        <f t="shared" si="2"/>
        <v>15.57869517139698</v>
      </c>
      <c r="H9" s="308">
        <f>меню!H371</f>
        <v>1413.2833333333333</v>
      </c>
      <c r="I9" s="309">
        <f t="shared" si="3"/>
        <v>52.093008969160834</v>
      </c>
    </row>
    <row r="10" spans="1:9" s="195" customFormat="1" ht="19.5" customHeight="1">
      <c r="A10" s="218">
        <v>6</v>
      </c>
      <c r="B10" s="308">
        <f>меню!H376</f>
        <v>998.5333333333333</v>
      </c>
      <c r="C10" s="308">
        <f t="shared" si="0"/>
        <v>105.10877192982456</v>
      </c>
      <c r="D10" s="308">
        <f t="shared" si="1"/>
        <v>36.805504361715194</v>
      </c>
      <c r="E10" s="308">
        <f>меню!H431</f>
        <v>422.6500000000001</v>
      </c>
      <c r="F10" s="308">
        <f t="shared" si="4"/>
        <v>103.84520884520886</v>
      </c>
      <c r="G10" s="308">
        <f t="shared" si="2"/>
        <v>15.57869517139698</v>
      </c>
      <c r="H10" s="308">
        <f>меню!H436</f>
        <v>1421.1833333333334</v>
      </c>
      <c r="I10" s="309">
        <f t="shared" si="3"/>
        <v>52.38419953311218</v>
      </c>
    </row>
    <row r="11" spans="1:9" ht="19.5" customHeight="1">
      <c r="A11" s="218">
        <v>7</v>
      </c>
      <c r="B11" s="308">
        <f>меню!H441</f>
        <v>903.624</v>
      </c>
      <c r="C11" s="308">
        <f t="shared" si="0"/>
        <v>95.1183157894737</v>
      </c>
      <c r="D11" s="308">
        <f t="shared" si="1"/>
        <v>33.307187615186145</v>
      </c>
      <c r="E11" s="308">
        <f>меню!H492</f>
        <v>419.85</v>
      </c>
      <c r="F11" s="308">
        <f t="shared" si="4"/>
        <v>103.15724815724816</v>
      </c>
      <c r="G11" s="308">
        <f t="shared" si="2"/>
        <v>15.475488389237007</v>
      </c>
      <c r="H11" s="308">
        <f>меню!H509</f>
        <v>1323.4740000000002</v>
      </c>
      <c r="I11" s="309">
        <f t="shared" si="3"/>
        <v>48.78267600442316</v>
      </c>
    </row>
    <row r="12" spans="1:9" s="195" customFormat="1" ht="19.5" customHeight="1">
      <c r="A12" s="218">
        <v>8</v>
      </c>
      <c r="B12" s="308">
        <f>меню!H514</f>
        <v>981.5016666666668</v>
      </c>
      <c r="C12" s="308">
        <f t="shared" si="0"/>
        <v>103.3159649122807</v>
      </c>
      <c r="D12" s="308">
        <f t="shared" si="1"/>
        <v>36.17772453618381</v>
      </c>
      <c r="E12" s="308">
        <f>меню!H557</f>
        <v>415.8</v>
      </c>
      <c r="F12" s="308">
        <f t="shared" si="4"/>
        <v>102.16216216216216</v>
      </c>
      <c r="G12" s="308">
        <f t="shared" si="2"/>
        <v>15.326207150755621</v>
      </c>
      <c r="H12" s="308">
        <f>меню!H571</f>
        <v>1397.3016666666667</v>
      </c>
      <c r="I12" s="309">
        <f t="shared" si="3"/>
        <v>51.50393168693943</v>
      </c>
    </row>
    <row r="13" spans="1:9" s="195" customFormat="1" ht="19.5" customHeight="1">
      <c r="A13" s="218">
        <v>9</v>
      </c>
      <c r="B13" s="308">
        <f>меню!H576</f>
        <v>979.6733333333334</v>
      </c>
      <c r="C13" s="308">
        <f t="shared" si="0"/>
        <v>103.12350877192983</v>
      </c>
      <c r="D13" s="308">
        <f t="shared" si="1"/>
        <v>36.11033296473769</v>
      </c>
      <c r="E13" s="308">
        <f>меню!H645</f>
        <v>429.05000000000007</v>
      </c>
      <c r="F13" s="308">
        <f t="shared" si="4"/>
        <v>105.41769041769044</v>
      </c>
      <c r="G13" s="308">
        <f t="shared" si="2"/>
        <v>15.814596387762627</v>
      </c>
      <c r="H13" s="308">
        <f>меню!H649</f>
        <v>1408.7233333333334</v>
      </c>
      <c r="I13" s="309">
        <f t="shared" si="3"/>
        <v>51.924929352500314</v>
      </c>
    </row>
    <row r="14" spans="1:9" s="195" customFormat="1" ht="19.5" customHeight="1">
      <c r="A14" s="218">
        <v>10</v>
      </c>
      <c r="B14" s="308">
        <f>меню!H654</f>
        <v>921.4699999999999</v>
      </c>
      <c r="C14" s="308">
        <f t="shared" si="0"/>
        <v>96.99684210526314</v>
      </c>
      <c r="D14" s="308">
        <f t="shared" si="1"/>
        <v>33.96498341319572</v>
      </c>
      <c r="E14" s="308">
        <f>меню!H706</f>
        <v>419.85</v>
      </c>
      <c r="F14" s="308">
        <f t="shared" si="4"/>
        <v>103.15724815724816</v>
      </c>
      <c r="G14" s="308">
        <f t="shared" si="2"/>
        <v>15.475488389237007</v>
      </c>
      <c r="H14" s="308">
        <f>меню!H726</f>
        <v>1341.32</v>
      </c>
      <c r="I14" s="309">
        <f t="shared" si="3"/>
        <v>49.44047180243273</v>
      </c>
    </row>
    <row r="15" spans="1:9" ht="47.25" customHeight="1" thickBot="1">
      <c r="A15" s="217" t="s">
        <v>238</v>
      </c>
      <c r="B15" s="96">
        <f aca="true" t="shared" si="5" ref="B15:I15">(B14+B13+B12+B11+B10+B9+B8+B7+B6+B5)/10</f>
        <v>959.8012333333332</v>
      </c>
      <c r="C15" s="96">
        <f t="shared" si="5"/>
        <v>101.03170877192981</v>
      </c>
      <c r="D15" s="96">
        <f t="shared" si="5"/>
        <v>35.37785600196584</v>
      </c>
      <c r="E15" s="96">
        <f t="shared" si="5"/>
        <v>423.81500000000005</v>
      </c>
      <c r="F15" s="96">
        <f t="shared" si="5"/>
        <v>104.13144963144964</v>
      </c>
      <c r="G15" s="96">
        <f t="shared" si="5"/>
        <v>15.621636564688538</v>
      </c>
      <c r="H15" s="96">
        <f t="shared" si="5"/>
        <v>1383.6162333333332</v>
      </c>
      <c r="I15" s="97">
        <f t="shared" si="5"/>
        <v>50.99949256665438</v>
      </c>
    </row>
  </sheetData>
  <sheetProtection password="CF52" sheet="1"/>
  <mergeCells count="7">
    <mergeCell ref="G2:G4"/>
    <mergeCell ref="D2:D4"/>
    <mergeCell ref="A1:I1"/>
    <mergeCell ref="A2:A3"/>
    <mergeCell ref="C2:C4"/>
    <mergeCell ref="F2:F4"/>
    <mergeCell ref="I2:I4"/>
  </mergeCells>
  <printOptions horizontalCentered="1"/>
  <pageMargins left="0.42" right="0.45" top="0.66" bottom="0.3937007874015748" header="0.5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10" zoomScaleNormal="110" zoomScalePageLayoutView="0" workbookViewId="0" topLeftCell="A1">
      <selection activeCell="I4" sqref="I4"/>
    </sheetView>
  </sheetViews>
  <sheetFormatPr defaultColWidth="18.8515625" defaultRowHeight="12.75"/>
  <cols>
    <col min="1" max="10" width="14.7109375" style="137" customWidth="1"/>
    <col min="11" max="16384" width="18.8515625" style="137" customWidth="1"/>
  </cols>
  <sheetData>
    <row r="1" spans="1:10" ht="12.75">
      <c r="A1" s="417" t="s">
        <v>117</v>
      </c>
      <c r="B1" s="418"/>
      <c r="C1" s="418"/>
      <c r="D1" s="418"/>
      <c r="E1" s="418"/>
      <c r="F1" s="418"/>
      <c r="G1" s="418"/>
      <c r="H1" s="418"/>
      <c r="I1" s="418"/>
      <c r="J1" s="419"/>
    </row>
    <row r="2" spans="1:10" ht="12.75">
      <c r="A2" s="138">
        <v>1</v>
      </c>
      <c r="B2" s="138">
        <v>2</v>
      </c>
      <c r="C2" s="138">
        <v>3</v>
      </c>
      <c r="D2" s="138">
        <v>4</v>
      </c>
      <c r="E2" s="138">
        <v>5</v>
      </c>
      <c r="F2" s="138">
        <v>6</v>
      </c>
      <c r="G2" s="138">
        <v>7</v>
      </c>
      <c r="H2" s="138">
        <v>8</v>
      </c>
      <c r="I2" s="138">
        <v>9</v>
      </c>
      <c r="J2" s="138">
        <v>10</v>
      </c>
    </row>
    <row r="3" spans="1:11" ht="52.5" customHeight="1">
      <c r="A3" s="101" t="e">
        <f>меню!#REF!</f>
        <v>#REF!</v>
      </c>
      <c r="B3" s="101" t="str">
        <f>меню!A76</f>
        <v>Помидоры консервированные без уксуса (томаты, огурцы) (р.101-2004)</v>
      </c>
      <c r="C3" s="101" t="str">
        <f>меню!A132</f>
        <v>Нарезка из свежих овощей с маслом   (р. 14/1; 15/1-2011г., Екатеринбург)</v>
      </c>
      <c r="D3" s="101" t="str">
        <f>меню!A220</f>
        <v>Салат из свеклы с сыром №50-2004</v>
      </c>
      <c r="E3" s="101" t="e">
        <f>меню!#REF!</f>
        <v>#REF!</v>
      </c>
      <c r="F3" s="101" t="str">
        <f>меню!A377</f>
        <v>Салат из моркови с курагой (№62-2013, Пермь)</v>
      </c>
      <c r="G3" s="101" t="str">
        <f>меню!A442</f>
        <v>Огурец соленый (без уксуса) (101-2004)</v>
      </c>
      <c r="H3" s="101" t="e">
        <f>меню!#REF!</f>
        <v>#REF!</v>
      </c>
      <c r="I3" s="101" t="e">
        <f>меню!#REF!</f>
        <v>#REF!</v>
      </c>
      <c r="J3" s="101" t="str">
        <f>меню!A655</f>
        <v>Огурец соленый (без уксуса) (101-2004)</v>
      </c>
      <c r="K3" s="139"/>
    </row>
    <row r="4" spans="1:11" ht="48.75" customHeight="1">
      <c r="A4" s="101" t="str">
        <f>меню!A30</f>
        <v>Бефстроганов из говядины (№423-2004)</v>
      </c>
      <c r="B4" s="420" t="str">
        <f>меню!A94</f>
        <v>Плов из птицы №406-2013, Пермь</v>
      </c>
      <c r="C4" s="101" t="str">
        <f>меню!A159</f>
        <v>Котлеты  из говядины "Богатырские" с соусом (ТТК)</v>
      </c>
      <c r="D4" s="101" t="str">
        <f>меню!A255</f>
        <v>Рыба, тушеная в томате с овощами (№374-2004)</v>
      </c>
      <c r="E4" s="420" t="e">
        <f>меню!#REF!</f>
        <v>#REF!</v>
      </c>
      <c r="F4" s="101" t="str">
        <f>меню!A407</f>
        <v>Колбасные изделия отварные с соусом (413-2004)</v>
      </c>
      <c r="G4" s="101" t="str">
        <f>меню!A458</f>
        <v>Жаркое по домашнему (№436-2004)</v>
      </c>
      <c r="H4" s="101" t="e">
        <f>меню!#REF!</f>
        <v>#REF!</v>
      </c>
      <c r="I4" s="101" t="str">
        <f>меню!A602</f>
        <v>Фрикадельки из кур запеченные,  с маслом (410-2013, Пермь)</v>
      </c>
      <c r="J4" s="101" t="str">
        <f>меню!A673</f>
        <v>Котлеты или биточки рыбные с маслом (№345-2013, Пермь)</v>
      </c>
      <c r="K4" s="139"/>
    </row>
    <row r="5" spans="1:11" ht="48.75" customHeight="1">
      <c r="A5" s="136" t="str">
        <f>меню!A39</f>
        <v>Биточки, запеченные под сметанным соусом (№480-2004)</v>
      </c>
      <c r="B5" s="421"/>
      <c r="C5" s="135"/>
      <c r="D5" s="136" t="str">
        <f>меню!A247</f>
        <v>Рыба запечённая с маслом (№377-2004)</v>
      </c>
      <c r="E5" s="421"/>
      <c r="F5" s="135"/>
      <c r="G5" s="136" t="str">
        <f>меню!A472</f>
        <v>Гуляш (№152-2004, Пермь)</v>
      </c>
      <c r="H5" s="135"/>
      <c r="I5" s="135"/>
      <c r="J5" s="136" t="str">
        <f>меню!A684</f>
        <v>Шницель рыбный натуральный с маслом (391-2004)</v>
      </c>
      <c r="K5" s="139"/>
    </row>
    <row r="6" spans="1:11" ht="55.5" customHeight="1">
      <c r="A6" s="102" t="str">
        <f>меню!A53</f>
        <v>Макароны отварные с подгарнировкой (№332-2004)</v>
      </c>
      <c r="B6" s="422"/>
      <c r="C6" s="102" t="str">
        <f>меню!A187</f>
        <v>Гречка вязкая (№302-2004)</v>
      </c>
      <c r="D6" s="102" t="str">
        <f>меню!A266</f>
        <v>Картофельное пюре (р.520-2004)</v>
      </c>
      <c r="E6" s="422"/>
      <c r="F6" s="102" t="str">
        <f>меню!A414</f>
        <v>Рис припущенный  (512-2004)</v>
      </c>
      <c r="G6" s="208" t="str">
        <f>меню!A479</f>
        <v>Картофельное пюре (р.520-2004)</v>
      </c>
      <c r="H6" s="140"/>
      <c r="I6" s="102" t="str">
        <f>меню!A629</f>
        <v>Капуста тушённая (534-2004)</v>
      </c>
      <c r="J6" s="102" t="str">
        <f>меню!A694</f>
        <v>Картофельное пюре (р.520-2004)</v>
      </c>
      <c r="K6" s="139"/>
    </row>
    <row r="7" spans="1:11" ht="42.75" customHeight="1">
      <c r="A7" s="76" t="str">
        <f>меню!A58</f>
        <v>Отвар из плодов шиповника (№705-2004)</v>
      </c>
      <c r="B7" s="76" t="str">
        <f>меню!A107</f>
        <v>Сок в ассортименте</v>
      </c>
      <c r="C7" s="76" t="str">
        <f>меню!A191</f>
        <v>Компот из сухофруктов + Витамин "С" (р.639-2004)</v>
      </c>
      <c r="D7" s="76" t="str">
        <f>меню!A273</f>
        <v>Компот из свежих яблок + Витамин "С" (585-1996)</v>
      </c>
      <c r="E7" s="76" t="e">
        <f>меню!#REF!</f>
        <v>#REF!</v>
      </c>
      <c r="F7" s="76" t="str">
        <f>меню!A427</f>
        <v>Сок в ассортименте</v>
      </c>
      <c r="G7" s="76" t="str">
        <f>меню!A486</f>
        <v>Отвар из плодов шиповника (№705-2004)</v>
      </c>
      <c r="H7" s="76" t="e">
        <f>меню!#REF!</f>
        <v>#REF!</v>
      </c>
      <c r="I7" s="76" t="str">
        <f>меню!A638</f>
        <v>Компот из свежих яблок + Витамин "С" (585-1996)</v>
      </c>
      <c r="J7" s="76" t="str">
        <f>меню!A701</f>
        <v>Сок в ассортименте</v>
      </c>
      <c r="K7" s="139"/>
    </row>
    <row r="8" spans="1:11" ht="42.75" customHeight="1">
      <c r="A8" s="76" t="str">
        <f>меню!A68</f>
        <v>Йогурт молочный в индивидуальной упаковке в ассортименте</v>
      </c>
      <c r="B8" s="76"/>
      <c r="C8" s="76"/>
      <c r="D8" s="76" t="e">
        <f>меню!#REF!</f>
        <v>#REF!</v>
      </c>
      <c r="E8" s="76"/>
      <c r="F8" s="76"/>
      <c r="G8" s="76" t="str">
        <f>меню!A505</f>
        <v>Кисель из концентрата плодового или ягодного (№503-2013, Пермь)</v>
      </c>
      <c r="H8" s="76" t="e">
        <f>меню!#REF!</f>
        <v>#REF!</v>
      </c>
      <c r="I8" s="76" t="str">
        <f>меню!A641</f>
        <v>Фрукт (посчитана средняя пищевая ценность яблок, груш и др.)</v>
      </c>
      <c r="J8" s="76"/>
      <c r="K8" s="139"/>
    </row>
  </sheetData>
  <sheetProtection/>
  <mergeCells count="3">
    <mergeCell ref="A1:J1"/>
    <mergeCell ref="B4:B6"/>
    <mergeCell ref="E4:E6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2018-08-16T03:44:38Z</cp:lastPrinted>
  <dcterms:created xsi:type="dcterms:W3CDTF">1996-10-08T23:32:33Z</dcterms:created>
  <dcterms:modified xsi:type="dcterms:W3CDTF">2018-08-16T03:45:02Z</dcterms:modified>
  <cp:category/>
  <cp:version/>
  <cp:contentType/>
  <cp:contentStatus/>
</cp:coreProperties>
</file>